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9005"/>
  <workbookPr/>
  <mc:AlternateContent xmlns:mc="http://schemas.openxmlformats.org/markup-compatibility/2006">
    <mc:Choice Requires="x15">
      <x15ac:absPath xmlns:x15ac="http://schemas.microsoft.com/office/spreadsheetml/2010/11/ac" url="/Users/henadzisobal/Desktop/"/>
    </mc:Choice>
  </mc:AlternateContent>
  <bookViews>
    <workbookView xWindow="0" yWindow="1240" windowWidth="40960" windowHeight="17540" activeTab="1"/>
  </bookViews>
  <sheets>
    <sheet name="Abstracts by countries" sheetId="10" r:id="rId1"/>
    <sheet name="Reviewers" sheetId="11" r:id="rId2"/>
    <sheet name="Speakers" sheetId="12" r:id="rId3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8" i="11" l="1"/>
  <c r="Q7" i="11"/>
  <c r="Q6" i="11"/>
  <c r="Q5" i="11"/>
  <c r="Q4" i="11"/>
  <c r="Q3" i="11"/>
  <c r="P8" i="11"/>
  <c r="P7" i="11"/>
  <c r="P6" i="11"/>
  <c r="P5" i="11"/>
  <c r="P4" i="11"/>
  <c r="P3" i="11"/>
  <c r="G34" i="11"/>
  <c r="F34" i="11"/>
  <c r="F33" i="11"/>
  <c r="O8" i="11"/>
  <c r="O7" i="11"/>
  <c r="O6" i="11"/>
  <c r="O5" i="11"/>
  <c r="N3" i="11"/>
  <c r="M3" i="11"/>
  <c r="N8" i="11"/>
  <c r="M8" i="11"/>
  <c r="N7" i="11"/>
  <c r="M7" i="11"/>
  <c r="N6" i="11"/>
  <c r="M6" i="11"/>
  <c r="N5" i="11"/>
  <c r="M5" i="11"/>
  <c r="O4" i="11"/>
  <c r="N4" i="11"/>
  <c r="M4" i="11"/>
  <c r="O3" i="11"/>
  <c r="J57" i="11"/>
  <c r="I57" i="11"/>
  <c r="J54" i="11"/>
  <c r="I54" i="11"/>
  <c r="J50" i="11"/>
  <c r="I50" i="11"/>
  <c r="J48" i="11"/>
  <c r="I48" i="11"/>
  <c r="J46" i="11"/>
  <c r="I46" i="11"/>
  <c r="J43" i="11"/>
  <c r="I43" i="11"/>
  <c r="J40" i="11"/>
  <c r="I40" i="11"/>
  <c r="J36" i="11"/>
  <c r="I36" i="11"/>
  <c r="J32" i="11"/>
  <c r="I32" i="11"/>
  <c r="J30" i="11"/>
  <c r="I30" i="11"/>
  <c r="J28" i="11"/>
  <c r="I28" i="11"/>
  <c r="J26" i="11"/>
  <c r="I26" i="11"/>
  <c r="J24" i="11"/>
  <c r="I24" i="11"/>
  <c r="J22" i="11"/>
  <c r="I22" i="11"/>
  <c r="J20" i="11"/>
  <c r="G20" i="11"/>
  <c r="I20" i="11"/>
  <c r="J17" i="11"/>
  <c r="I17" i="11"/>
  <c r="J13" i="11"/>
  <c r="F20" i="11"/>
  <c r="I13" i="11"/>
  <c r="J10" i="11"/>
  <c r="I10" i="11"/>
  <c r="J6" i="11"/>
  <c r="F6" i="11"/>
  <c r="I6" i="11"/>
  <c r="K25" i="12"/>
  <c r="J3" i="11"/>
  <c r="I3" i="11"/>
  <c r="K6" i="12"/>
  <c r="K11" i="12"/>
  <c r="K28" i="12"/>
  <c r="K16" i="12"/>
  <c r="J28" i="12"/>
  <c r="K26" i="12"/>
  <c r="K24" i="12"/>
  <c r="K23" i="12"/>
  <c r="K19" i="12"/>
  <c r="K14" i="12"/>
  <c r="K10" i="12"/>
  <c r="K9" i="12"/>
  <c r="K7" i="12"/>
  <c r="K4" i="12"/>
  <c r="K3" i="12"/>
  <c r="X5" i="11"/>
  <c r="Y5" i="11"/>
  <c r="Z5" i="11"/>
  <c r="AF5" i="11"/>
  <c r="AG5" i="11"/>
  <c r="AH5" i="11"/>
  <c r="AI5" i="11"/>
  <c r="AJ5" i="11"/>
  <c r="X13" i="11"/>
  <c r="Y13" i="11"/>
  <c r="Z13" i="11"/>
  <c r="X21" i="11"/>
  <c r="Y21" i="11"/>
  <c r="Z21" i="11"/>
  <c r="X24" i="11"/>
  <c r="Y24" i="11"/>
  <c r="Z24" i="11"/>
  <c r="X25" i="11"/>
  <c r="Y25" i="11"/>
  <c r="Z25" i="11"/>
  <c r="F55" i="11"/>
  <c r="G55" i="11"/>
  <c r="F58" i="11"/>
  <c r="G58" i="11"/>
  <c r="E59" i="11"/>
  <c r="G57" i="11"/>
  <c r="F57" i="11"/>
  <c r="E56" i="11"/>
  <c r="G54" i="11"/>
  <c r="F54" i="11"/>
  <c r="E5" i="11"/>
  <c r="E53" i="11"/>
  <c r="G52" i="11"/>
  <c r="F52" i="11"/>
  <c r="G51" i="11"/>
  <c r="F51" i="11"/>
  <c r="G50" i="11"/>
  <c r="F50" i="11"/>
  <c r="E49" i="11"/>
  <c r="G48" i="11"/>
  <c r="F48" i="11"/>
  <c r="E47" i="11"/>
  <c r="G46" i="11"/>
  <c r="F46" i="11"/>
  <c r="E45" i="11"/>
  <c r="G44" i="11"/>
  <c r="F44" i="11"/>
  <c r="G43" i="11"/>
  <c r="F43" i="11"/>
  <c r="E42" i="11"/>
  <c r="G41" i="11"/>
  <c r="F41" i="11"/>
  <c r="G40" i="11"/>
  <c r="F40" i="11"/>
  <c r="E39" i="11"/>
  <c r="G38" i="11"/>
  <c r="F38" i="11"/>
  <c r="G37" i="11"/>
  <c r="F37" i="11"/>
  <c r="G36" i="11"/>
  <c r="F36" i="11"/>
  <c r="E35" i="11"/>
  <c r="G33" i="11"/>
  <c r="F32" i="11"/>
  <c r="G32" i="11"/>
  <c r="E31" i="11"/>
  <c r="G30" i="11"/>
  <c r="F30" i="11"/>
  <c r="E29" i="11"/>
  <c r="G28" i="11"/>
  <c r="F28" i="11"/>
  <c r="E27" i="11"/>
  <c r="F26" i="11"/>
  <c r="G26" i="11"/>
  <c r="E25" i="11"/>
  <c r="F24" i="11"/>
  <c r="G24" i="11"/>
  <c r="E23" i="11"/>
  <c r="F22" i="11"/>
  <c r="G22" i="11"/>
  <c r="E21" i="11"/>
  <c r="E19" i="11"/>
  <c r="G18" i="11"/>
  <c r="F18" i="11"/>
  <c r="G17" i="11"/>
  <c r="F17" i="11"/>
  <c r="E16" i="11"/>
  <c r="G15" i="11"/>
  <c r="F15" i="11"/>
  <c r="G14" i="11"/>
  <c r="F14" i="11"/>
  <c r="G13" i="11"/>
  <c r="F13" i="11"/>
  <c r="E12" i="11"/>
  <c r="G11" i="11"/>
  <c r="F11" i="11"/>
  <c r="G10" i="11"/>
  <c r="F10" i="11"/>
  <c r="E9" i="11"/>
  <c r="G8" i="11"/>
  <c r="F8" i="11"/>
  <c r="G7" i="11"/>
  <c r="F7" i="11"/>
  <c r="G6" i="11"/>
  <c r="G4" i="11"/>
  <c r="F4" i="11"/>
  <c r="G3" i="11"/>
  <c r="F3" i="11"/>
  <c r="K27" i="12"/>
  <c r="N27" i="12"/>
  <c r="N26" i="12"/>
  <c r="N25" i="12"/>
  <c r="N24" i="12"/>
  <c r="N23" i="12"/>
  <c r="K22" i="12"/>
  <c r="N22" i="12"/>
  <c r="K21" i="12"/>
  <c r="N21" i="12"/>
  <c r="K20" i="12"/>
  <c r="N20" i="12"/>
  <c r="N19" i="12"/>
  <c r="K18" i="12"/>
  <c r="N18" i="12"/>
  <c r="K17" i="12"/>
  <c r="N17" i="12"/>
  <c r="N16" i="12"/>
  <c r="K15" i="12"/>
  <c r="N15" i="12"/>
  <c r="N14" i="12"/>
  <c r="K13" i="12"/>
  <c r="N13" i="12"/>
  <c r="K12" i="12"/>
  <c r="N12" i="12"/>
  <c r="N10" i="12"/>
  <c r="N9" i="12"/>
  <c r="K8" i="12"/>
  <c r="N8" i="12"/>
  <c r="N7" i="12"/>
  <c r="K5" i="12"/>
  <c r="N5" i="12"/>
  <c r="N4" i="12"/>
  <c r="N3" i="12"/>
  <c r="N2" i="12"/>
  <c r="AG11" i="11"/>
  <c r="AF11" i="11"/>
  <c r="AG10" i="11"/>
  <c r="AF10" i="11"/>
  <c r="AG9" i="11"/>
  <c r="AF9" i="11"/>
  <c r="AG8" i="11"/>
  <c r="AF8" i="11"/>
  <c r="AG7" i="11"/>
  <c r="AF7" i="11"/>
  <c r="AG6" i="11"/>
  <c r="AF6" i="11"/>
  <c r="AG4" i="11"/>
  <c r="AF4" i="11"/>
  <c r="AH4" i="11"/>
  <c r="AJ4" i="11"/>
  <c r="AH6" i="11"/>
  <c r="AJ6" i="11"/>
  <c r="AH7" i="11"/>
  <c r="AJ7" i="11"/>
  <c r="AH8" i="11"/>
  <c r="AJ8" i="11"/>
  <c r="AH9" i="11"/>
  <c r="AJ9" i="11"/>
  <c r="AH10" i="11"/>
  <c r="AJ10" i="11"/>
  <c r="AH11" i="11"/>
  <c r="AJ11" i="11"/>
  <c r="AI4" i="11"/>
  <c r="AI6" i="11"/>
  <c r="AI7" i="11"/>
  <c r="AI8" i="11"/>
  <c r="AI9" i="11"/>
  <c r="AI10" i="11"/>
  <c r="AI11" i="11"/>
  <c r="AF3" i="11"/>
  <c r="W19" i="11"/>
  <c r="W35" i="11"/>
  <c r="AG3" i="11"/>
  <c r="AH3" i="11"/>
  <c r="AI3" i="11"/>
  <c r="AJ3" i="11"/>
  <c r="X27" i="11"/>
  <c r="Y27" i="11"/>
  <c r="X28" i="11"/>
  <c r="Y28" i="11"/>
  <c r="X29" i="11"/>
  <c r="Y29" i="11"/>
  <c r="X30" i="11"/>
  <c r="Y30" i="11"/>
  <c r="X31" i="11"/>
  <c r="AB27" i="11"/>
  <c r="AC27" i="11"/>
  <c r="X32" i="11"/>
  <c r="Y32" i="11"/>
  <c r="X33" i="11"/>
  <c r="Y33" i="11"/>
  <c r="X34" i="11"/>
  <c r="AB32" i="11"/>
  <c r="AC32" i="11"/>
  <c r="X35" i="11"/>
  <c r="Y35" i="11"/>
  <c r="X36" i="11"/>
  <c r="Y36" i="11"/>
  <c r="X37" i="11"/>
  <c r="AB35" i="11"/>
  <c r="AC35" i="11"/>
  <c r="X46" i="11"/>
  <c r="Y46" i="11"/>
  <c r="X47" i="11"/>
  <c r="Y47" i="11"/>
  <c r="X48" i="11"/>
  <c r="Y48" i="11"/>
  <c r="X49" i="11"/>
  <c r="Y49" i="11"/>
  <c r="X50" i="11"/>
  <c r="Y50" i="11"/>
  <c r="X51" i="11"/>
  <c r="AB46" i="11"/>
  <c r="AC46" i="11"/>
  <c r="X72" i="11"/>
  <c r="Z72" i="11"/>
  <c r="X73" i="11"/>
  <c r="Z73" i="11"/>
  <c r="X74" i="11"/>
  <c r="Z74" i="11"/>
  <c r="X75" i="11"/>
  <c r="AC72" i="11"/>
  <c r="X68" i="11"/>
  <c r="Z68" i="11"/>
  <c r="X69" i="11"/>
  <c r="Z69" i="11"/>
  <c r="X70" i="11"/>
  <c r="Z70" i="11"/>
  <c r="X71" i="11"/>
  <c r="AC68" i="11"/>
  <c r="X64" i="11"/>
  <c r="Z64" i="11"/>
  <c r="X65" i="11"/>
  <c r="Z65" i="11"/>
  <c r="X66" i="11"/>
  <c r="Z66" i="11"/>
  <c r="X67" i="11"/>
  <c r="AC64" i="11"/>
  <c r="X60" i="11"/>
  <c r="Z60" i="11"/>
  <c r="X61" i="11"/>
  <c r="Z61" i="11"/>
  <c r="X62" i="11"/>
  <c r="Z62" i="11"/>
  <c r="X63" i="11"/>
  <c r="AC60" i="11"/>
  <c r="X56" i="11"/>
  <c r="Z56" i="11"/>
  <c r="X57" i="11"/>
  <c r="Z57" i="11"/>
  <c r="X58" i="11"/>
  <c r="Z58" i="11"/>
  <c r="X59" i="11"/>
  <c r="AC56" i="11"/>
  <c r="X52" i="11"/>
  <c r="Z52" i="11"/>
  <c r="X53" i="11"/>
  <c r="Z53" i="11"/>
  <c r="X54" i="11"/>
  <c r="Z54" i="11"/>
  <c r="X55" i="11"/>
  <c r="AC52" i="11"/>
  <c r="X42" i="11"/>
  <c r="Z42" i="11"/>
  <c r="X43" i="11"/>
  <c r="Z43" i="11"/>
  <c r="X44" i="11"/>
  <c r="Z44" i="11"/>
  <c r="X45" i="11"/>
  <c r="AC42" i="11"/>
  <c r="X38" i="11"/>
  <c r="Z38" i="11"/>
  <c r="X39" i="11"/>
  <c r="Z39" i="11"/>
  <c r="X40" i="11"/>
  <c r="Z40" i="11"/>
  <c r="X41" i="11"/>
  <c r="AC38" i="11"/>
  <c r="X23" i="11"/>
  <c r="Z23" i="11"/>
  <c r="X26" i="11"/>
  <c r="AC23" i="11"/>
  <c r="X19" i="11"/>
  <c r="Z19" i="11"/>
  <c r="X20" i="11"/>
  <c r="Z20" i="11"/>
  <c r="X22" i="11"/>
  <c r="AC19" i="11"/>
  <c r="X15" i="11"/>
  <c r="Z15" i="11"/>
  <c r="X16" i="11"/>
  <c r="Z16" i="11"/>
  <c r="X17" i="11"/>
  <c r="Z17" i="11"/>
  <c r="X18" i="11"/>
  <c r="AC15" i="11"/>
  <c r="X11" i="11"/>
  <c r="Z11" i="11"/>
  <c r="X12" i="11"/>
  <c r="Z12" i="11"/>
  <c r="X14" i="11"/>
  <c r="AC11" i="11"/>
  <c r="X7" i="11"/>
  <c r="Z7" i="11"/>
  <c r="X8" i="11"/>
  <c r="Z8" i="11"/>
  <c r="X9" i="11"/>
  <c r="Z9" i="11"/>
  <c r="X10" i="11"/>
  <c r="AC7" i="11"/>
  <c r="X3" i="11"/>
  <c r="Z3" i="11"/>
  <c r="X4" i="11"/>
  <c r="Z4" i="11"/>
  <c r="X6" i="11"/>
  <c r="AC3" i="11"/>
  <c r="Y72" i="11"/>
  <c r="Y73" i="11"/>
  <c r="Y74" i="11"/>
  <c r="AB72" i="11"/>
  <c r="Y68" i="11"/>
  <c r="Y69" i="11"/>
  <c r="Y70" i="11"/>
  <c r="AB68" i="11"/>
  <c r="Y64" i="11"/>
  <c r="Y65" i="11"/>
  <c r="Y66" i="11"/>
  <c r="AB64" i="11"/>
  <c r="Y60" i="11"/>
  <c r="Y61" i="11"/>
  <c r="Y62" i="11"/>
  <c r="AB60" i="11"/>
  <c r="Y56" i="11"/>
  <c r="Y57" i="11"/>
  <c r="Y58" i="11"/>
  <c r="AB56" i="11"/>
  <c r="Y52" i="11"/>
  <c r="Y53" i="11"/>
  <c r="Y54" i="11"/>
  <c r="AB52" i="11"/>
  <c r="Y42" i="11"/>
  <c r="Y43" i="11"/>
  <c r="Y44" i="11"/>
  <c r="AB42" i="11"/>
  <c r="Y38" i="11"/>
  <c r="Y39" i="11"/>
  <c r="Y40" i="11"/>
  <c r="AB38" i="11"/>
  <c r="Y23" i="11"/>
  <c r="AB23" i="11"/>
  <c r="Y19" i="11"/>
  <c r="Y20" i="11"/>
  <c r="AB19" i="11"/>
  <c r="Y15" i="11"/>
  <c r="Y16" i="11"/>
  <c r="Y17" i="11"/>
  <c r="AB15" i="11"/>
  <c r="Y11" i="11"/>
  <c r="Y12" i="11"/>
  <c r="AB11" i="11"/>
  <c r="Y7" i="11"/>
  <c r="Y8" i="11"/>
  <c r="Y9" i="11"/>
  <c r="AB7" i="11"/>
  <c r="Y3" i="11"/>
  <c r="Y4" i="11"/>
  <c r="AB3" i="11"/>
  <c r="Z27" i="11"/>
  <c r="Z28" i="11"/>
  <c r="Z29" i="11"/>
  <c r="Z30" i="11"/>
  <c r="Z32" i="11"/>
  <c r="Z33" i="11"/>
  <c r="Z35" i="11"/>
  <c r="Z36" i="11"/>
  <c r="Z46" i="11"/>
  <c r="Z47" i="11"/>
  <c r="Z48" i="11"/>
  <c r="Z49" i="11"/>
  <c r="Z50" i="11"/>
</calcChain>
</file>

<file path=xl/sharedStrings.xml><?xml version="1.0" encoding="utf-8"?>
<sst xmlns="http://schemas.openxmlformats.org/spreadsheetml/2006/main" count="341" uniqueCount="152">
  <si>
    <t>accept</t>
  </si>
  <si>
    <t>reject</t>
  </si>
  <si>
    <t>Total</t>
  </si>
  <si>
    <t>Afghanistan</t>
  </si>
  <si>
    <t>Algeria</t>
  </si>
  <si>
    <t>Andorra</t>
  </si>
  <si>
    <t>Argentina</t>
  </si>
  <si>
    <t>Australia</t>
  </si>
  <si>
    <t>Austria</t>
  </si>
  <si>
    <t>Belgium</t>
  </si>
  <si>
    <t>Bosnia and Herzegovina</t>
  </si>
  <si>
    <t>Brazil</t>
  </si>
  <si>
    <t>Bulgaria</t>
  </si>
  <si>
    <t>Canada</t>
  </si>
  <si>
    <t>Chile</t>
  </si>
  <si>
    <t>China</t>
  </si>
  <si>
    <t>Croatia</t>
  </si>
  <si>
    <t>Cyprus</t>
  </si>
  <si>
    <t>Czech Republic</t>
  </si>
  <si>
    <t>Denmark</t>
  </si>
  <si>
    <t>Egypt</t>
  </si>
  <si>
    <t>Estonia</t>
  </si>
  <si>
    <t>Ethiopia</t>
  </si>
  <si>
    <t>Finland</t>
  </si>
  <si>
    <t>France</t>
  </si>
  <si>
    <t>Germany</t>
  </si>
  <si>
    <t>Ghana</t>
  </si>
  <si>
    <t>Greece</t>
  </si>
  <si>
    <t>Hungary</t>
  </si>
  <si>
    <t>Iceland</t>
  </si>
  <si>
    <t>India</t>
  </si>
  <si>
    <t>Indonesia</t>
  </si>
  <si>
    <t>Iraq</t>
  </si>
  <si>
    <t>Ireland</t>
  </si>
  <si>
    <t>Israel</t>
  </si>
  <si>
    <t>Italy</t>
  </si>
  <si>
    <t>Japan</t>
  </si>
  <si>
    <t>Jordan</t>
  </si>
  <si>
    <t>Kazakhstan</t>
  </si>
  <si>
    <t>Korea, Republic of</t>
  </si>
  <si>
    <t>Latvia</t>
  </si>
  <si>
    <t>Lebanon</t>
  </si>
  <si>
    <t>Macao</t>
  </si>
  <si>
    <t>Malaysia</t>
  </si>
  <si>
    <t>Malta</t>
  </si>
  <si>
    <t>Martinique</t>
  </si>
  <si>
    <t>Mexico</t>
  </si>
  <si>
    <t>Morocco</t>
  </si>
  <si>
    <t>Netherlands</t>
  </si>
  <si>
    <t>Nigeria</t>
  </si>
  <si>
    <t>Norway</t>
  </si>
  <si>
    <t>Oman</t>
  </si>
  <si>
    <t>Pakistan</t>
  </si>
  <si>
    <t>Philippines</t>
  </si>
  <si>
    <t>Poland</t>
  </si>
  <si>
    <t>Portugal</t>
  </si>
  <si>
    <t>Qatar</t>
  </si>
  <si>
    <t>Romania</t>
  </si>
  <si>
    <t>Russian Federation</t>
  </si>
  <si>
    <t>Saudi Arabia</t>
  </si>
  <si>
    <t>Serbia</t>
  </si>
  <si>
    <t>Seychelles</t>
  </si>
  <si>
    <t>Singapore</t>
  </si>
  <si>
    <t>Slovakia</t>
  </si>
  <si>
    <t>Slovenia</t>
  </si>
  <si>
    <t>Spain</t>
  </si>
  <si>
    <t>Sweden</t>
  </si>
  <si>
    <t>Switzerland</t>
  </si>
  <si>
    <t>Thailand</t>
  </si>
  <si>
    <t>Tunisia</t>
  </si>
  <si>
    <t>Turkey</t>
  </si>
  <si>
    <t>Uganda</t>
  </si>
  <si>
    <t>Ukraine</t>
  </si>
  <si>
    <t>United Arab Emirates</t>
  </si>
  <si>
    <t>United Kingdom</t>
  </si>
  <si>
    <t>United States</t>
  </si>
  <si>
    <t>Zambia</t>
  </si>
  <si>
    <t>Kosovo</t>
  </si>
  <si>
    <t>Macedonia (FYROM)</t>
  </si>
  <si>
    <t>Taiwan</t>
  </si>
  <si>
    <t>Iran</t>
  </si>
  <si>
    <t>T1</t>
  </si>
  <si>
    <t>ACCEPTED</t>
  </si>
  <si>
    <t>REJECTED</t>
  </si>
  <si>
    <t>T3</t>
  </si>
  <si>
    <t>T7</t>
  </si>
  <si>
    <t>THOMAS</t>
  </si>
  <si>
    <t>T2</t>
  </si>
  <si>
    <t>KORNELIA</t>
  </si>
  <si>
    <t>ULRIKA</t>
  </si>
  <si>
    <t>T8</t>
  </si>
  <si>
    <t>T5</t>
  </si>
  <si>
    <t>ANTONIO</t>
  </si>
  <si>
    <t>TORSTEN</t>
  </si>
  <si>
    <t>BEATA</t>
  </si>
  <si>
    <t>HELENA</t>
  </si>
  <si>
    <t>T4</t>
  </si>
  <si>
    <t>T6</t>
  </si>
  <si>
    <t>LENE</t>
  </si>
  <si>
    <t>RAISA</t>
  </si>
  <si>
    <t>DESPINA</t>
  </si>
  <si>
    <t>BRANKA</t>
  </si>
  <si>
    <t>KEES</t>
  </si>
  <si>
    <t>T9</t>
  </si>
  <si>
    <t>ANDRE</t>
  </si>
  <si>
    <t xml:space="preserve">ANTHONY </t>
  </si>
  <si>
    <t>GUNAR</t>
  </si>
  <si>
    <t>INESE</t>
  </si>
  <si>
    <t>ANA</t>
  </si>
  <si>
    <t>FRANCESCA</t>
  </si>
  <si>
    <t>% acceptance</t>
  </si>
  <si>
    <t>% rejection</t>
  </si>
  <si>
    <t>% acceptance total</t>
  </si>
  <si>
    <t>% rejection total</t>
  </si>
  <si>
    <t>Accepted</t>
  </si>
  <si>
    <t>Rejected</t>
  </si>
  <si>
    <t>%accepted</t>
  </si>
  <si>
    <t>%rejected</t>
  </si>
  <si>
    <t>2017 CANNES</t>
  </si>
  <si>
    <t>T1 - Clinical Pharmacy</t>
  </si>
  <si>
    <t>T2 - Drug Distribution</t>
  </si>
  <si>
    <t>T3 - Drug Information and Pharmacotherapy</t>
  </si>
  <si>
    <t>T4 - Production and Preparation</t>
  </si>
  <si>
    <t>T5 - General Management</t>
  </si>
  <si>
    <t>T6 - Pharmacokinetics and Pharmacodynamics</t>
  </si>
  <si>
    <t>T7 - Patient Safety and Risk Management</t>
  </si>
  <si>
    <t>T8 - Other Hospital Pharmacy Topics</t>
  </si>
  <si>
    <t>T9 - International posters</t>
  </si>
  <si>
    <t>Speakers by country</t>
  </si>
  <si>
    <t xml:space="preserve">Total </t>
  </si>
  <si>
    <t>2017 Cannes</t>
  </si>
  <si>
    <t>2010 Nice</t>
  </si>
  <si>
    <t>2011 Vienna</t>
  </si>
  <si>
    <t>2012 Milan</t>
  </si>
  <si>
    <t>2014 Barcelona</t>
  </si>
  <si>
    <t>2015 Hamburg</t>
  </si>
  <si>
    <t>2016 Vienna</t>
  </si>
  <si>
    <t>2013 Paris</t>
  </si>
  <si>
    <t>Colombia</t>
  </si>
  <si>
    <t xml:space="preserve">Vatican </t>
  </si>
  <si>
    <t>Kuwait</t>
  </si>
  <si>
    <t>2018 Gothen</t>
  </si>
  <si>
    <t>2018 GOTHENBURG</t>
  </si>
  <si>
    <t>PARISA</t>
  </si>
  <si>
    <t>JURAJ</t>
  </si>
  <si>
    <t>T1 - Section 1</t>
  </si>
  <si>
    <t>T2 - Section 2</t>
  </si>
  <si>
    <t>T3 - Section 3</t>
  </si>
  <si>
    <t>T4 - Section 4</t>
  </si>
  <si>
    <t>T5 - Section 5</t>
  </si>
  <si>
    <t>T6 - Section 6</t>
  </si>
  <si>
    <t>T7 - International Posters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</si>
</sst>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6" x14ac:knownFonts="1">
    <font>
      <sz val="10"/>
      <name val="Calibri"/>
    </font>
    <font>
      <b/>
      <sz val="12"/>
      <name val="Myriad Pro"/>
    </font>
    <font>
      <sz val="10"/>
      <name val="Myriad Pro"/>
    </font>
    <font>
      <sz val="15"/>
      <color rgb="FF4C4C4C"/>
      <name val="Myriad Pro"/>
    </font>
    <font>
      <sz val="15"/>
      <name val="Myriad Pro"/>
    </font>
    <font>
      <sz val="15"/>
      <color rgb="FF4C4C4C"/>
      <name val="Calibri"/>
      <family val="2"/>
    </font>
    <font>
      <sz val="15"/>
      <name val="Calibri"/>
      <family val="2"/>
    </font>
    <font>
      <sz val="12"/>
      <name val="Calibri"/>
      <family val="2"/>
    </font>
    <font>
      <sz val="36"/>
      <name val="Calibri"/>
      <family val="2"/>
    </font>
    <font>
      <b/>
      <sz val="12"/>
      <name val="Calibri"/>
      <family val="2"/>
    </font>
    <font>
      <sz val="10"/>
      <color theme="0"/>
      <name val="Myriad Pro"/>
    </font>
    <font>
      <b/>
      <sz val="12"/>
      <color theme="0"/>
      <name val="Myriad Pro"/>
    </font>
    <font>
      <sz val="10"/>
      <color rgb="FFFF0000"/>
      <name val="Myriad Pro"/>
    </font>
    <font>
      <u/>
      <sz val="10"/>
      <color theme="10"/>
      <name val="Calibri"/>
      <family val="2"/>
    </font>
    <font>
      <u/>
      <sz val="10"/>
      <color theme="11"/>
      <name val="Calibri"/>
      <family val="2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21"/>
        <bgColor indexed="64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3" fillId="2" borderId="6" xfId="0" applyFont="1" applyFill="1" applyBorder="1"/>
    <xf numFmtId="0" fontId="5" fillId="2" borderId="10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3" fillId="3" borderId="6" xfId="0" applyFont="1" applyFill="1" applyBorder="1"/>
    <xf numFmtId="0" fontId="5" fillId="3" borderId="10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10" fontId="0" fillId="0" borderId="0" xfId="0" applyNumberFormat="1"/>
    <xf numFmtId="0" fontId="0" fillId="0" borderId="19" xfId="0" applyBorder="1"/>
    <xf numFmtId="10" fontId="0" fillId="0" borderId="19" xfId="0" applyNumberFormat="1" applyBorder="1"/>
    <xf numFmtId="10" fontId="0" fillId="0" borderId="8" xfId="0" applyNumberFormat="1" applyBorder="1"/>
    <xf numFmtId="0" fontId="0" fillId="0" borderId="1" xfId="0" applyBorder="1"/>
    <xf numFmtId="10" fontId="0" fillId="0" borderId="1" xfId="0" applyNumberFormat="1" applyBorder="1"/>
    <xf numFmtId="0" fontId="0" fillId="0" borderId="7" xfId="0" applyBorder="1"/>
    <xf numFmtId="0" fontId="0" fillId="0" borderId="21" xfId="0" applyBorder="1"/>
    <xf numFmtId="10" fontId="0" fillId="0" borderId="21" xfId="0" applyNumberFormat="1" applyBorder="1"/>
    <xf numFmtId="0" fontId="0" fillId="0" borderId="22" xfId="0" applyBorder="1"/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4" borderId="6" xfId="0" applyFont="1" applyFill="1" applyBorder="1"/>
    <xf numFmtId="0" fontId="6" fillId="4" borderId="0" xfId="0" applyFont="1" applyFill="1" applyAlignment="1">
      <alignment horizontal="center"/>
    </xf>
    <xf numFmtId="0" fontId="9" fillId="4" borderId="23" xfId="0" applyFont="1" applyFill="1" applyBorder="1" applyAlignment="1">
      <alignment horizontal="center" vertical="center"/>
    </xf>
    <xf numFmtId="0" fontId="9" fillId="4" borderId="23" xfId="0" applyFont="1" applyFill="1" applyBorder="1" applyAlignment="1">
      <alignment horizontal="center"/>
    </xf>
    <xf numFmtId="0" fontId="10" fillId="0" borderId="1" xfId="0" applyFont="1" applyFill="1" applyBorder="1"/>
    <xf numFmtId="0" fontId="11" fillId="0" borderId="1" xfId="0" applyFont="1" applyFill="1" applyBorder="1" applyAlignment="1">
      <alignment horizontal="center"/>
    </xf>
    <xf numFmtId="0" fontId="12" fillId="0" borderId="0" xfId="0" applyFont="1"/>
    <xf numFmtId="0" fontId="10" fillId="0" borderId="0" xfId="0" applyFont="1"/>
    <xf numFmtId="0" fontId="7" fillId="0" borderId="18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0" fillId="2" borderId="0" xfId="0" applyFill="1"/>
    <xf numFmtId="0" fontId="3" fillId="5" borderId="6" xfId="0" applyFont="1" applyFill="1" applyBorder="1"/>
    <xf numFmtId="0" fontId="6" fillId="5" borderId="0" xfId="0" applyFont="1" applyFill="1" applyAlignment="1">
      <alignment horizontal="center"/>
    </xf>
    <xf numFmtId="0" fontId="0" fillId="5" borderId="0" xfId="0" applyFill="1"/>
    <xf numFmtId="0" fontId="0" fillId="0" borderId="0" xfId="0" applyAlignment="1">
      <alignment horizontal="center"/>
    </xf>
    <xf numFmtId="0" fontId="0" fillId="0" borderId="0" xfId="6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5" applyNumberFormat="1" applyFont="1" applyAlignment="1">
      <alignment horizontal="center" vertical="center"/>
    </xf>
    <xf numFmtId="0" fontId="0" fillId="0" borderId="19" xfId="0" applyFill="1" applyBorder="1"/>
    <xf numFmtId="0" fontId="0" fillId="0" borderId="1" xfId="0" applyFill="1" applyBorder="1"/>
    <xf numFmtId="0" fontId="0" fillId="0" borderId="21" xfId="0" applyFill="1" applyBorder="1"/>
    <xf numFmtId="10" fontId="0" fillId="0" borderId="0" xfId="0" applyNumberFormat="1" applyAlignment="1">
      <alignment horizontal="center"/>
    </xf>
  </cellXfs>
  <cellStyles count="7">
    <cellStyle name="Comma" xfId="5" builtinId="3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Percent" xfId="6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_rels/chart3.xml.rels><?xml version="1.0" encoding="UTF-8" standalone="yes"?>
<Relationships xmlns="http://schemas.openxmlformats.org/package/2006/relationships"><Relationship Id="rId1" Type="http://schemas.microsoft.com/office/2011/relationships/chartStyle" Target="style3.xml"/><Relationship Id="rId2" Type="http://schemas.microsoft.com/office/2011/relationships/chartColorStyle" Target="colors3.xml"/></Relationships>
</file>

<file path=xl/charts/_rels/chart4.xml.rels><?xml version="1.0" encoding="UTF-8" standalone="yes"?>
<Relationships xmlns="http://schemas.openxmlformats.org/package/2006/relationships"><Relationship Id="rId1" Type="http://schemas.microsoft.com/office/2011/relationships/chartStyle" Target="style4.xml"/><Relationship Id="rId2" Type="http://schemas.microsoft.com/office/2011/relationships/chartColorStyle" Target="colors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Abstract submitted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'Abstracts by countries'!$B$1:$U$1</c:f>
              <c:numCache>
                <c:formatCode>General</c:formatCode>
                <c:ptCount val="20"/>
                <c:pt idx="0">
                  <c:v>2009.0</c:v>
                </c:pt>
                <c:pt idx="2">
                  <c:v>2010.0</c:v>
                </c:pt>
                <c:pt idx="4">
                  <c:v>2011.0</c:v>
                </c:pt>
                <c:pt idx="6">
                  <c:v>2012.0</c:v>
                </c:pt>
                <c:pt idx="8">
                  <c:v>2013.0</c:v>
                </c:pt>
                <c:pt idx="10">
                  <c:v>2014.0</c:v>
                </c:pt>
                <c:pt idx="12">
                  <c:v>2015.0</c:v>
                </c:pt>
                <c:pt idx="14">
                  <c:v>2016.0</c:v>
                </c:pt>
                <c:pt idx="16">
                  <c:v>2017.0</c:v>
                </c:pt>
                <c:pt idx="18">
                  <c:v>2018.0</c:v>
                </c:pt>
              </c:numCache>
            </c:numRef>
          </c:cat>
          <c:val>
            <c:numRef>
              <c:f>'Abstracts by countries'!$B$4:$U$4</c:f>
              <c:numCache>
                <c:formatCode>General</c:formatCode>
                <c:ptCount val="20"/>
                <c:pt idx="0">
                  <c:v>314.0</c:v>
                </c:pt>
                <c:pt idx="2">
                  <c:v>321.0</c:v>
                </c:pt>
                <c:pt idx="4">
                  <c:v>558.0</c:v>
                </c:pt>
                <c:pt idx="6">
                  <c:v>670.0</c:v>
                </c:pt>
                <c:pt idx="8">
                  <c:v>942.0</c:v>
                </c:pt>
                <c:pt idx="10">
                  <c:v>864.0</c:v>
                </c:pt>
                <c:pt idx="12">
                  <c:v>880.0</c:v>
                </c:pt>
                <c:pt idx="14">
                  <c:v>901.0</c:v>
                </c:pt>
                <c:pt idx="16">
                  <c:v>1057.0</c:v>
                </c:pt>
                <c:pt idx="18">
                  <c:v>988.0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1900640"/>
        <c:axId val="502169104"/>
      </c:barChart>
      <c:catAx>
        <c:axId val="501900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169104"/>
        <c:crosses val="autoZero"/>
        <c:auto val="1"/>
        <c:lblAlgn val="ctr"/>
        <c:lblOffset val="100"/>
        <c:noMultiLvlLbl val="0"/>
      </c:catAx>
      <c:valAx>
        <c:axId val="502169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1900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Abstract accepted / rejected 2009 - 2018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0393763693934307"/>
          <c:y val="0.0835437283161369"/>
          <c:w val="0.942989869826318"/>
          <c:h val="0.8222812485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'Abstracts by countries'!$U$20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  <a:effectLst/>
          </c:spPr>
          <c:invertIfNegative val="0"/>
          <c:cat>
            <c:numRef>
              <c:f>'Abstracts by countries'!$W$19:$AF$19</c:f>
              <c:numCache>
                <c:formatCode>General</c:formatCode>
                <c:ptCount val="10"/>
                <c:pt idx="0">
                  <c:v>2009.0</c:v>
                </c:pt>
                <c:pt idx="1">
                  <c:v>2010.0</c:v>
                </c:pt>
                <c:pt idx="2">
                  <c:v>2011.0</c:v>
                </c:pt>
                <c:pt idx="3">
                  <c:v>2012.0</c:v>
                </c:pt>
                <c:pt idx="4">
                  <c:v>2013.0</c:v>
                </c:pt>
                <c:pt idx="5">
                  <c:v>2014.0</c:v>
                </c:pt>
                <c:pt idx="6">
                  <c:v>2015.0</c:v>
                </c:pt>
                <c:pt idx="7">
                  <c:v>2016.0</c:v>
                </c:pt>
                <c:pt idx="8">
                  <c:v>2017.0</c:v>
                </c:pt>
                <c:pt idx="9">
                  <c:v>2018.0</c:v>
                </c:pt>
              </c:numCache>
            </c:numRef>
          </c:cat>
          <c:val>
            <c:numRef>
              <c:f>'Abstracts by countries'!$W$20:$AF$20</c:f>
              <c:numCache>
                <c:formatCode>General</c:formatCode>
                <c:ptCount val="10"/>
                <c:pt idx="0">
                  <c:v>249.0</c:v>
                </c:pt>
                <c:pt idx="1">
                  <c:v>268.0</c:v>
                </c:pt>
                <c:pt idx="2">
                  <c:v>431.0</c:v>
                </c:pt>
                <c:pt idx="3">
                  <c:v>470.0</c:v>
                </c:pt>
                <c:pt idx="4">
                  <c:v>632.0</c:v>
                </c:pt>
                <c:pt idx="5">
                  <c:v>525.0</c:v>
                </c:pt>
                <c:pt idx="6">
                  <c:v>538.0</c:v>
                </c:pt>
                <c:pt idx="7">
                  <c:v>584.0</c:v>
                </c:pt>
                <c:pt idx="8">
                  <c:v>584.0</c:v>
                </c:pt>
                <c:pt idx="9">
                  <c:v>529.0</c:v>
                </c:pt>
              </c:numCache>
            </c:numRef>
          </c:val>
        </c:ser>
        <c:ser>
          <c:idx val="1"/>
          <c:order val="1"/>
          <c:tx>
            <c:strRef>
              <c:f>'Abstracts by countries'!$U$21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'Abstracts by countries'!$W$19:$AF$19</c:f>
              <c:numCache>
                <c:formatCode>General</c:formatCode>
                <c:ptCount val="10"/>
                <c:pt idx="0">
                  <c:v>2009.0</c:v>
                </c:pt>
                <c:pt idx="1">
                  <c:v>2010.0</c:v>
                </c:pt>
                <c:pt idx="2">
                  <c:v>2011.0</c:v>
                </c:pt>
                <c:pt idx="3">
                  <c:v>2012.0</c:v>
                </c:pt>
                <c:pt idx="4">
                  <c:v>2013.0</c:v>
                </c:pt>
                <c:pt idx="5">
                  <c:v>2014.0</c:v>
                </c:pt>
                <c:pt idx="6">
                  <c:v>2015.0</c:v>
                </c:pt>
                <c:pt idx="7">
                  <c:v>2016.0</c:v>
                </c:pt>
                <c:pt idx="8">
                  <c:v>2017.0</c:v>
                </c:pt>
                <c:pt idx="9">
                  <c:v>2018.0</c:v>
                </c:pt>
              </c:numCache>
            </c:numRef>
          </c:cat>
          <c:val>
            <c:numRef>
              <c:f>'Abstracts by countries'!$W$21:$AF$21</c:f>
              <c:numCache>
                <c:formatCode>General</c:formatCode>
                <c:ptCount val="10"/>
                <c:pt idx="0">
                  <c:v>65.0</c:v>
                </c:pt>
                <c:pt idx="1">
                  <c:v>53.0</c:v>
                </c:pt>
                <c:pt idx="2">
                  <c:v>127.0</c:v>
                </c:pt>
                <c:pt idx="3">
                  <c:v>200.0</c:v>
                </c:pt>
                <c:pt idx="4">
                  <c:v>310.0</c:v>
                </c:pt>
                <c:pt idx="5">
                  <c:v>339.0</c:v>
                </c:pt>
                <c:pt idx="6">
                  <c:v>342.0</c:v>
                </c:pt>
                <c:pt idx="7">
                  <c:v>317.0</c:v>
                </c:pt>
                <c:pt idx="8">
                  <c:v>445.0</c:v>
                </c:pt>
                <c:pt idx="9">
                  <c:v>459.0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8564208"/>
        <c:axId val="258566528"/>
      </c:barChart>
      <c:catAx>
        <c:axId val="258564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566528"/>
        <c:crosses val="autoZero"/>
        <c:auto val="1"/>
        <c:lblAlgn val="ctr"/>
        <c:lblOffset val="100"/>
        <c:noMultiLvlLbl val="0"/>
      </c:catAx>
      <c:valAx>
        <c:axId val="258566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564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Speakers</a:t>
            </a:r>
            <a:r>
              <a:rPr lang="en-US" baseline="0"/>
              <a:t> over the years 2010 -2017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Speakers!$B$31:$J$31</c:f>
              <c:numCache>
                <c:formatCode>General</c:formatCode>
                <c:ptCount val="9"/>
                <c:pt idx="0">
                  <c:v>2010.0</c:v>
                </c:pt>
                <c:pt idx="1">
                  <c:v>2011.0</c:v>
                </c:pt>
                <c:pt idx="2">
                  <c:v>2012.0</c:v>
                </c:pt>
                <c:pt idx="3">
                  <c:v>2013.0</c:v>
                </c:pt>
                <c:pt idx="4">
                  <c:v>2014.0</c:v>
                </c:pt>
                <c:pt idx="5">
                  <c:v>2015.0</c:v>
                </c:pt>
                <c:pt idx="6">
                  <c:v>2016.0</c:v>
                </c:pt>
                <c:pt idx="7">
                  <c:v>2017.0</c:v>
                </c:pt>
                <c:pt idx="8">
                  <c:v>2018.0</c:v>
                </c:pt>
              </c:numCache>
            </c:numRef>
          </c:cat>
          <c:val>
            <c:numRef>
              <c:f>Speakers!$B$32:$J$32</c:f>
              <c:numCache>
                <c:formatCode>General</c:formatCode>
                <c:ptCount val="9"/>
                <c:pt idx="0">
                  <c:v>29.0</c:v>
                </c:pt>
                <c:pt idx="1">
                  <c:v>36.0</c:v>
                </c:pt>
                <c:pt idx="2">
                  <c:v>37.0</c:v>
                </c:pt>
                <c:pt idx="3">
                  <c:v>39.0</c:v>
                </c:pt>
                <c:pt idx="4">
                  <c:v>48.0</c:v>
                </c:pt>
                <c:pt idx="5">
                  <c:v>62.0</c:v>
                </c:pt>
                <c:pt idx="6">
                  <c:v>54.0</c:v>
                </c:pt>
                <c:pt idx="7">
                  <c:v>59.0</c:v>
                </c:pt>
                <c:pt idx="8">
                  <c:v>61.0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596848"/>
        <c:axId val="258599168"/>
      </c:lineChart>
      <c:catAx>
        <c:axId val="258596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599168"/>
        <c:crosses val="autoZero"/>
        <c:auto val="1"/>
        <c:lblAlgn val="ctr"/>
        <c:lblOffset val="100"/>
        <c:noMultiLvlLbl val="0"/>
      </c:catAx>
      <c:valAx>
        <c:axId val="258599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596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Speakers</a:t>
            </a:r>
            <a:r>
              <a:rPr lang="en-US" baseline="0"/>
              <a:t> per country</a:t>
            </a:r>
            <a:r>
              <a:rPr lang="en-US"/>
              <a:t> (in colour</a:t>
            </a:r>
            <a:r>
              <a:rPr lang="en-US" baseline="0"/>
              <a:t> each Congress)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Speakers!$B$1</c:f>
              <c:strCache>
                <c:ptCount val="1"/>
                <c:pt idx="0">
                  <c:v>2010 Nice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Speakers!$A$2:$A$27</c:f>
              <c:strCache>
                <c:ptCount val="26"/>
                <c:pt idx="0">
                  <c:v>Australia</c:v>
                </c:pt>
                <c:pt idx="1">
                  <c:v>Austria</c:v>
                </c:pt>
                <c:pt idx="2">
                  <c:v>Belgium</c:v>
                </c:pt>
                <c:pt idx="3">
                  <c:v>Canada</c:v>
                </c:pt>
                <c:pt idx="4">
                  <c:v>Czech Republic</c:v>
                </c:pt>
                <c:pt idx="5">
                  <c:v>Denmark</c:v>
                </c:pt>
                <c:pt idx="6">
                  <c:v>Estonia</c:v>
                </c:pt>
                <c:pt idx="7">
                  <c:v>France</c:v>
                </c:pt>
                <c:pt idx="8">
                  <c:v>Germany</c:v>
                </c:pt>
                <c:pt idx="9">
                  <c:v>Hungary</c:v>
                </c:pt>
                <c:pt idx="10">
                  <c:v>Ireland</c:v>
                </c:pt>
                <c:pt idx="11">
                  <c:v>Israel</c:v>
                </c:pt>
                <c:pt idx="12">
                  <c:v>Italy</c:v>
                </c:pt>
                <c:pt idx="13">
                  <c:v>Latvia</c:v>
                </c:pt>
                <c:pt idx="14">
                  <c:v>Netherlands</c:v>
                </c:pt>
                <c:pt idx="15">
                  <c:v>Norway</c:v>
                </c:pt>
                <c:pt idx="16">
                  <c:v>Poland</c:v>
                </c:pt>
                <c:pt idx="17">
                  <c:v>Portugal</c:v>
                </c:pt>
                <c:pt idx="18">
                  <c:v>Serbia</c:v>
                </c:pt>
                <c:pt idx="19">
                  <c:v>Slovakia</c:v>
                </c:pt>
                <c:pt idx="20">
                  <c:v>Slovenia</c:v>
                </c:pt>
                <c:pt idx="21">
                  <c:v>Spain</c:v>
                </c:pt>
                <c:pt idx="22">
                  <c:v>Sweden</c:v>
                </c:pt>
                <c:pt idx="23">
                  <c:v>Switzerland</c:v>
                </c:pt>
                <c:pt idx="24">
                  <c:v>United Kingdom</c:v>
                </c:pt>
                <c:pt idx="25">
                  <c:v>United States</c:v>
                </c:pt>
              </c:strCache>
            </c:strRef>
          </c:cat>
          <c:val>
            <c:numRef>
              <c:f>Speakers!$B$2:$B$27</c:f>
              <c:numCache>
                <c:formatCode>General</c:formatCode>
                <c:ptCount val="26"/>
                <c:pt idx="0">
                  <c:v>1.0</c:v>
                </c:pt>
                <c:pt idx="2">
                  <c:v>1.0</c:v>
                </c:pt>
                <c:pt idx="5">
                  <c:v>1.0</c:v>
                </c:pt>
                <c:pt idx="7">
                  <c:v>7.0</c:v>
                </c:pt>
                <c:pt idx="8">
                  <c:v>2.0</c:v>
                </c:pt>
                <c:pt idx="14">
                  <c:v>7.0</c:v>
                </c:pt>
                <c:pt idx="16">
                  <c:v>1.0</c:v>
                </c:pt>
                <c:pt idx="17">
                  <c:v>2.0</c:v>
                </c:pt>
                <c:pt idx="23">
                  <c:v>3.0</c:v>
                </c:pt>
                <c:pt idx="24">
                  <c:v>4.0</c:v>
                </c:pt>
              </c:numCache>
            </c:numRef>
          </c:val>
        </c:ser>
        <c:ser>
          <c:idx val="1"/>
          <c:order val="1"/>
          <c:tx>
            <c:strRef>
              <c:f>Speakers!$C$1</c:f>
              <c:strCache>
                <c:ptCount val="1"/>
                <c:pt idx="0">
                  <c:v>2011 Vienna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Speakers!$A$2:$A$27</c:f>
              <c:strCache>
                <c:ptCount val="26"/>
                <c:pt idx="0">
                  <c:v>Australia</c:v>
                </c:pt>
                <c:pt idx="1">
                  <c:v>Austria</c:v>
                </c:pt>
                <c:pt idx="2">
                  <c:v>Belgium</c:v>
                </c:pt>
                <c:pt idx="3">
                  <c:v>Canada</c:v>
                </c:pt>
                <c:pt idx="4">
                  <c:v>Czech Republic</c:v>
                </c:pt>
                <c:pt idx="5">
                  <c:v>Denmark</c:v>
                </c:pt>
                <c:pt idx="6">
                  <c:v>Estonia</c:v>
                </c:pt>
                <c:pt idx="7">
                  <c:v>France</c:v>
                </c:pt>
                <c:pt idx="8">
                  <c:v>Germany</c:v>
                </c:pt>
                <c:pt idx="9">
                  <c:v>Hungary</c:v>
                </c:pt>
                <c:pt idx="10">
                  <c:v>Ireland</c:v>
                </c:pt>
                <c:pt idx="11">
                  <c:v>Israel</c:v>
                </c:pt>
                <c:pt idx="12">
                  <c:v>Italy</c:v>
                </c:pt>
                <c:pt idx="13">
                  <c:v>Latvia</c:v>
                </c:pt>
                <c:pt idx="14">
                  <c:v>Netherlands</c:v>
                </c:pt>
                <c:pt idx="15">
                  <c:v>Norway</c:v>
                </c:pt>
                <c:pt idx="16">
                  <c:v>Poland</c:v>
                </c:pt>
                <c:pt idx="17">
                  <c:v>Portugal</c:v>
                </c:pt>
                <c:pt idx="18">
                  <c:v>Serbia</c:v>
                </c:pt>
                <c:pt idx="19">
                  <c:v>Slovakia</c:v>
                </c:pt>
                <c:pt idx="20">
                  <c:v>Slovenia</c:v>
                </c:pt>
                <c:pt idx="21">
                  <c:v>Spain</c:v>
                </c:pt>
                <c:pt idx="22">
                  <c:v>Sweden</c:v>
                </c:pt>
                <c:pt idx="23">
                  <c:v>Switzerland</c:v>
                </c:pt>
                <c:pt idx="24">
                  <c:v>United Kingdom</c:v>
                </c:pt>
                <c:pt idx="25">
                  <c:v>United States</c:v>
                </c:pt>
              </c:strCache>
            </c:strRef>
          </c:cat>
          <c:val>
            <c:numRef>
              <c:f>Speakers!$C$2:$C$27</c:f>
              <c:numCache>
                <c:formatCode>General</c:formatCode>
                <c:ptCount val="26"/>
                <c:pt idx="1">
                  <c:v>9.0</c:v>
                </c:pt>
                <c:pt idx="5">
                  <c:v>2.0</c:v>
                </c:pt>
                <c:pt idx="7">
                  <c:v>3.0</c:v>
                </c:pt>
                <c:pt idx="8">
                  <c:v>3.0</c:v>
                </c:pt>
                <c:pt idx="11">
                  <c:v>1.0</c:v>
                </c:pt>
                <c:pt idx="14">
                  <c:v>6.0</c:v>
                </c:pt>
                <c:pt idx="16">
                  <c:v>1.0</c:v>
                </c:pt>
                <c:pt idx="17">
                  <c:v>1.0</c:v>
                </c:pt>
                <c:pt idx="18">
                  <c:v>1.0</c:v>
                </c:pt>
                <c:pt idx="21">
                  <c:v>1.0</c:v>
                </c:pt>
                <c:pt idx="23">
                  <c:v>2.0</c:v>
                </c:pt>
                <c:pt idx="24">
                  <c:v>6.0</c:v>
                </c:pt>
              </c:numCache>
            </c:numRef>
          </c:val>
        </c:ser>
        <c:ser>
          <c:idx val="2"/>
          <c:order val="2"/>
          <c:tx>
            <c:strRef>
              <c:f>Speakers!$D$1</c:f>
              <c:strCache>
                <c:ptCount val="1"/>
                <c:pt idx="0">
                  <c:v>2012 Milan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Speakers!$A$2:$A$27</c:f>
              <c:strCache>
                <c:ptCount val="26"/>
                <c:pt idx="0">
                  <c:v>Australia</c:v>
                </c:pt>
                <c:pt idx="1">
                  <c:v>Austria</c:v>
                </c:pt>
                <c:pt idx="2">
                  <c:v>Belgium</c:v>
                </c:pt>
                <c:pt idx="3">
                  <c:v>Canada</c:v>
                </c:pt>
                <c:pt idx="4">
                  <c:v>Czech Republic</c:v>
                </c:pt>
                <c:pt idx="5">
                  <c:v>Denmark</c:v>
                </c:pt>
                <c:pt idx="6">
                  <c:v>Estonia</c:v>
                </c:pt>
                <c:pt idx="7">
                  <c:v>France</c:v>
                </c:pt>
                <c:pt idx="8">
                  <c:v>Germany</c:v>
                </c:pt>
                <c:pt idx="9">
                  <c:v>Hungary</c:v>
                </c:pt>
                <c:pt idx="10">
                  <c:v>Ireland</c:v>
                </c:pt>
                <c:pt idx="11">
                  <c:v>Israel</c:v>
                </c:pt>
                <c:pt idx="12">
                  <c:v>Italy</c:v>
                </c:pt>
                <c:pt idx="13">
                  <c:v>Latvia</c:v>
                </c:pt>
                <c:pt idx="14">
                  <c:v>Netherlands</c:v>
                </c:pt>
                <c:pt idx="15">
                  <c:v>Norway</c:v>
                </c:pt>
                <c:pt idx="16">
                  <c:v>Poland</c:v>
                </c:pt>
                <c:pt idx="17">
                  <c:v>Portugal</c:v>
                </c:pt>
                <c:pt idx="18">
                  <c:v>Serbia</c:v>
                </c:pt>
                <c:pt idx="19">
                  <c:v>Slovakia</c:v>
                </c:pt>
                <c:pt idx="20">
                  <c:v>Slovenia</c:v>
                </c:pt>
                <c:pt idx="21">
                  <c:v>Spain</c:v>
                </c:pt>
                <c:pt idx="22">
                  <c:v>Sweden</c:v>
                </c:pt>
                <c:pt idx="23">
                  <c:v>Switzerland</c:v>
                </c:pt>
                <c:pt idx="24">
                  <c:v>United Kingdom</c:v>
                </c:pt>
                <c:pt idx="25">
                  <c:v>United States</c:v>
                </c:pt>
              </c:strCache>
            </c:strRef>
          </c:cat>
          <c:val>
            <c:numRef>
              <c:f>Speakers!$D$2:$D$27</c:f>
              <c:numCache>
                <c:formatCode>General</c:formatCode>
                <c:ptCount val="26"/>
                <c:pt idx="2">
                  <c:v>2.0</c:v>
                </c:pt>
                <c:pt idx="3">
                  <c:v>1.0</c:v>
                </c:pt>
                <c:pt idx="5">
                  <c:v>3.0</c:v>
                </c:pt>
                <c:pt idx="6">
                  <c:v>1.0</c:v>
                </c:pt>
                <c:pt idx="7">
                  <c:v>5.0</c:v>
                </c:pt>
                <c:pt idx="8">
                  <c:v>2.0</c:v>
                </c:pt>
                <c:pt idx="12">
                  <c:v>8.0</c:v>
                </c:pt>
                <c:pt idx="14">
                  <c:v>6.0</c:v>
                </c:pt>
                <c:pt idx="17">
                  <c:v>2.0</c:v>
                </c:pt>
                <c:pt idx="19">
                  <c:v>1.0</c:v>
                </c:pt>
                <c:pt idx="20">
                  <c:v>1.0</c:v>
                </c:pt>
                <c:pt idx="24">
                  <c:v>4.0</c:v>
                </c:pt>
                <c:pt idx="25">
                  <c:v>1.0</c:v>
                </c:pt>
              </c:numCache>
            </c:numRef>
          </c:val>
        </c:ser>
        <c:ser>
          <c:idx val="3"/>
          <c:order val="3"/>
          <c:tx>
            <c:strRef>
              <c:f>Speakers!$E$1</c:f>
              <c:strCache>
                <c:ptCount val="1"/>
                <c:pt idx="0">
                  <c:v>2013 Paris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Speakers!$A$2:$A$27</c:f>
              <c:strCache>
                <c:ptCount val="26"/>
                <c:pt idx="0">
                  <c:v>Australia</c:v>
                </c:pt>
                <c:pt idx="1">
                  <c:v>Austria</c:v>
                </c:pt>
                <c:pt idx="2">
                  <c:v>Belgium</c:v>
                </c:pt>
                <c:pt idx="3">
                  <c:v>Canada</c:v>
                </c:pt>
                <c:pt idx="4">
                  <c:v>Czech Republic</c:v>
                </c:pt>
                <c:pt idx="5">
                  <c:v>Denmark</c:v>
                </c:pt>
                <c:pt idx="6">
                  <c:v>Estonia</c:v>
                </c:pt>
                <c:pt idx="7">
                  <c:v>France</c:v>
                </c:pt>
                <c:pt idx="8">
                  <c:v>Germany</c:v>
                </c:pt>
                <c:pt idx="9">
                  <c:v>Hungary</c:v>
                </c:pt>
                <c:pt idx="10">
                  <c:v>Ireland</c:v>
                </c:pt>
                <c:pt idx="11">
                  <c:v>Israel</c:v>
                </c:pt>
                <c:pt idx="12">
                  <c:v>Italy</c:v>
                </c:pt>
                <c:pt idx="13">
                  <c:v>Latvia</c:v>
                </c:pt>
                <c:pt idx="14">
                  <c:v>Netherlands</c:v>
                </c:pt>
                <c:pt idx="15">
                  <c:v>Norway</c:v>
                </c:pt>
                <c:pt idx="16">
                  <c:v>Poland</c:v>
                </c:pt>
                <c:pt idx="17">
                  <c:v>Portugal</c:v>
                </c:pt>
                <c:pt idx="18">
                  <c:v>Serbia</c:v>
                </c:pt>
                <c:pt idx="19">
                  <c:v>Slovakia</c:v>
                </c:pt>
                <c:pt idx="20">
                  <c:v>Slovenia</c:v>
                </c:pt>
                <c:pt idx="21">
                  <c:v>Spain</c:v>
                </c:pt>
                <c:pt idx="22">
                  <c:v>Sweden</c:v>
                </c:pt>
                <c:pt idx="23">
                  <c:v>Switzerland</c:v>
                </c:pt>
                <c:pt idx="24">
                  <c:v>United Kingdom</c:v>
                </c:pt>
                <c:pt idx="25">
                  <c:v>United States</c:v>
                </c:pt>
              </c:strCache>
            </c:strRef>
          </c:cat>
          <c:val>
            <c:numRef>
              <c:f>Speakers!$E$2:$E$27</c:f>
              <c:numCache>
                <c:formatCode>General</c:formatCode>
                <c:ptCount val="26"/>
                <c:pt idx="1">
                  <c:v>1.0</c:v>
                </c:pt>
                <c:pt idx="5">
                  <c:v>2.0</c:v>
                </c:pt>
                <c:pt idx="7">
                  <c:v>12.0</c:v>
                </c:pt>
                <c:pt idx="8">
                  <c:v>3.0</c:v>
                </c:pt>
                <c:pt idx="12">
                  <c:v>1.0</c:v>
                </c:pt>
                <c:pt idx="13">
                  <c:v>1.0</c:v>
                </c:pt>
                <c:pt idx="14">
                  <c:v>6.0</c:v>
                </c:pt>
                <c:pt idx="16">
                  <c:v>1.0</c:v>
                </c:pt>
                <c:pt idx="17">
                  <c:v>1.0</c:v>
                </c:pt>
                <c:pt idx="21">
                  <c:v>2.0</c:v>
                </c:pt>
                <c:pt idx="22">
                  <c:v>1.0</c:v>
                </c:pt>
                <c:pt idx="23">
                  <c:v>1.0</c:v>
                </c:pt>
                <c:pt idx="24">
                  <c:v>6.0</c:v>
                </c:pt>
                <c:pt idx="25">
                  <c:v>1.0</c:v>
                </c:pt>
              </c:numCache>
            </c:numRef>
          </c:val>
        </c:ser>
        <c:ser>
          <c:idx val="4"/>
          <c:order val="4"/>
          <c:tx>
            <c:strRef>
              <c:f>Speakers!$F$1</c:f>
              <c:strCache>
                <c:ptCount val="1"/>
                <c:pt idx="0">
                  <c:v>2014 Barcelona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Speakers!$A$2:$A$27</c:f>
              <c:strCache>
                <c:ptCount val="26"/>
                <c:pt idx="0">
                  <c:v>Australia</c:v>
                </c:pt>
                <c:pt idx="1">
                  <c:v>Austria</c:v>
                </c:pt>
                <c:pt idx="2">
                  <c:v>Belgium</c:v>
                </c:pt>
                <c:pt idx="3">
                  <c:v>Canada</c:v>
                </c:pt>
                <c:pt idx="4">
                  <c:v>Czech Republic</c:v>
                </c:pt>
                <c:pt idx="5">
                  <c:v>Denmark</c:v>
                </c:pt>
                <c:pt idx="6">
                  <c:v>Estonia</c:v>
                </c:pt>
                <c:pt idx="7">
                  <c:v>France</c:v>
                </c:pt>
                <c:pt idx="8">
                  <c:v>Germany</c:v>
                </c:pt>
                <c:pt idx="9">
                  <c:v>Hungary</c:v>
                </c:pt>
                <c:pt idx="10">
                  <c:v>Ireland</c:v>
                </c:pt>
                <c:pt idx="11">
                  <c:v>Israel</c:v>
                </c:pt>
                <c:pt idx="12">
                  <c:v>Italy</c:v>
                </c:pt>
                <c:pt idx="13">
                  <c:v>Latvia</c:v>
                </c:pt>
                <c:pt idx="14">
                  <c:v>Netherlands</c:v>
                </c:pt>
                <c:pt idx="15">
                  <c:v>Norway</c:v>
                </c:pt>
                <c:pt idx="16">
                  <c:v>Poland</c:v>
                </c:pt>
                <c:pt idx="17">
                  <c:v>Portugal</c:v>
                </c:pt>
                <c:pt idx="18">
                  <c:v>Serbia</c:v>
                </c:pt>
                <c:pt idx="19">
                  <c:v>Slovakia</c:v>
                </c:pt>
                <c:pt idx="20">
                  <c:v>Slovenia</c:v>
                </c:pt>
                <c:pt idx="21">
                  <c:v>Spain</c:v>
                </c:pt>
                <c:pt idx="22">
                  <c:v>Sweden</c:v>
                </c:pt>
                <c:pt idx="23">
                  <c:v>Switzerland</c:v>
                </c:pt>
                <c:pt idx="24">
                  <c:v>United Kingdom</c:v>
                </c:pt>
                <c:pt idx="25">
                  <c:v>United States</c:v>
                </c:pt>
              </c:strCache>
            </c:strRef>
          </c:cat>
          <c:val>
            <c:numRef>
              <c:f>Speakers!$F$2:$F$27</c:f>
              <c:numCache>
                <c:formatCode>General</c:formatCode>
                <c:ptCount val="26"/>
                <c:pt idx="1">
                  <c:v>2.0</c:v>
                </c:pt>
                <c:pt idx="2">
                  <c:v>2.0</c:v>
                </c:pt>
                <c:pt idx="3">
                  <c:v>1.0</c:v>
                </c:pt>
                <c:pt idx="5">
                  <c:v>2.0</c:v>
                </c:pt>
                <c:pt idx="7">
                  <c:v>3.0</c:v>
                </c:pt>
                <c:pt idx="8">
                  <c:v>7.0</c:v>
                </c:pt>
                <c:pt idx="12">
                  <c:v>3.0</c:v>
                </c:pt>
                <c:pt idx="14">
                  <c:v>6.0</c:v>
                </c:pt>
                <c:pt idx="15">
                  <c:v>1.0</c:v>
                </c:pt>
                <c:pt idx="17">
                  <c:v>1.0</c:v>
                </c:pt>
                <c:pt idx="21">
                  <c:v>6.0</c:v>
                </c:pt>
                <c:pt idx="22">
                  <c:v>2.0</c:v>
                </c:pt>
                <c:pt idx="23">
                  <c:v>3.0</c:v>
                </c:pt>
                <c:pt idx="24">
                  <c:v>9.0</c:v>
                </c:pt>
              </c:numCache>
            </c:numRef>
          </c:val>
        </c:ser>
        <c:ser>
          <c:idx val="5"/>
          <c:order val="5"/>
          <c:tx>
            <c:strRef>
              <c:f>Speakers!$G$1</c:f>
              <c:strCache>
                <c:ptCount val="1"/>
                <c:pt idx="0">
                  <c:v>2015 Hamburg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Speakers!$A$2:$A$27</c:f>
              <c:strCache>
                <c:ptCount val="26"/>
                <c:pt idx="0">
                  <c:v>Australia</c:v>
                </c:pt>
                <c:pt idx="1">
                  <c:v>Austria</c:v>
                </c:pt>
                <c:pt idx="2">
                  <c:v>Belgium</c:v>
                </c:pt>
                <c:pt idx="3">
                  <c:v>Canada</c:v>
                </c:pt>
                <c:pt idx="4">
                  <c:v>Czech Republic</c:v>
                </c:pt>
                <c:pt idx="5">
                  <c:v>Denmark</c:v>
                </c:pt>
                <c:pt idx="6">
                  <c:v>Estonia</c:v>
                </c:pt>
                <c:pt idx="7">
                  <c:v>France</c:v>
                </c:pt>
                <c:pt idx="8">
                  <c:v>Germany</c:v>
                </c:pt>
                <c:pt idx="9">
                  <c:v>Hungary</c:v>
                </c:pt>
                <c:pt idx="10">
                  <c:v>Ireland</c:v>
                </c:pt>
                <c:pt idx="11">
                  <c:v>Israel</c:v>
                </c:pt>
                <c:pt idx="12">
                  <c:v>Italy</c:v>
                </c:pt>
                <c:pt idx="13">
                  <c:v>Latvia</c:v>
                </c:pt>
                <c:pt idx="14">
                  <c:v>Netherlands</c:v>
                </c:pt>
                <c:pt idx="15">
                  <c:v>Norway</c:v>
                </c:pt>
                <c:pt idx="16">
                  <c:v>Poland</c:v>
                </c:pt>
                <c:pt idx="17">
                  <c:v>Portugal</c:v>
                </c:pt>
                <c:pt idx="18">
                  <c:v>Serbia</c:v>
                </c:pt>
                <c:pt idx="19">
                  <c:v>Slovakia</c:v>
                </c:pt>
                <c:pt idx="20">
                  <c:v>Slovenia</c:v>
                </c:pt>
                <c:pt idx="21">
                  <c:v>Spain</c:v>
                </c:pt>
                <c:pt idx="22">
                  <c:v>Sweden</c:v>
                </c:pt>
                <c:pt idx="23">
                  <c:v>Switzerland</c:v>
                </c:pt>
                <c:pt idx="24">
                  <c:v>United Kingdom</c:v>
                </c:pt>
                <c:pt idx="25">
                  <c:v>United States</c:v>
                </c:pt>
              </c:strCache>
            </c:strRef>
          </c:cat>
          <c:val>
            <c:numRef>
              <c:f>Speakers!$G$2:$G$27</c:f>
              <c:numCache>
                <c:formatCode>General</c:formatCode>
                <c:ptCount val="26"/>
                <c:pt idx="2">
                  <c:v>3.0</c:v>
                </c:pt>
                <c:pt idx="5">
                  <c:v>2.0</c:v>
                </c:pt>
                <c:pt idx="7">
                  <c:v>4.0</c:v>
                </c:pt>
                <c:pt idx="8">
                  <c:v>15.0</c:v>
                </c:pt>
                <c:pt idx="10">
                  <c:v>1.0</c:v>
                </c:pt>
                <c:pt idx="12">
                  <c:v>2.0</c:v>
                </c:pt>
                <c:pt idx="14">
                  <c:v>5.0</c:v>
                </c:pt>
                <c:pt idx="16">
                  <c:v>2.0</c:v>
                </c:pt>
                <c:pt idx="17">
                  <c:v>2.0</c:v>
                </c:pt>
                <c:pt idx="21">
                  <c:v>1.0</c:v>
                </c:pt>
                <c:pt idx="22">
                  <c:v>2.0</c:v>
                </c:pt>
                <c:pt idx="23">
                  <c:v>2.0</c:v>
                </c:pt>
                <c:pt idx="24">
                  <c:v>18.0</c:v>
                </c:pt>
                <c:pt idx="25">
                  <c:v>3.0</c:v>
                </c:pt>
              </c:numCache>
            </c:numRef>
          </c:val>
        </c:ser>
        <c:ser>
          <c:idx val="6"/>
          <c:order val="6"/>
          <c:tx>
            <c:strRef>
              <c:f>Speakers!$H$1</c:f>
              <c:strCache>
                <c:ptCount val="1"/>
                <c:pt idx="0">
                  <c:v>2016 Vienna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Speakers!$A$2:$A$27</c:f>
              <c:strCache>
                <c:ptCount val="26"/>
                <c:pt idx="0">
                  <c:v>Australia</c:v>
                </c:pt>
                <c:pt idx="1">
                  <c:v>Austria</c:v>
                </c:pt>
                <c:pt idx="2">
                  <c:v>Belgium</c:v>
                </c:pt>
                <c:pt idx="3">
                  <c:v>Canada</c:v>
                </c:pt>
                <c:pt idx="4">
                  <c:v>Czech Republic</c:v>
                </c:pt>
                <c:pt idx="5">
                  <c:v>Denmark</c:v>
                </c:pt>
                <c:pt idx="6">
                  <c:v>Estonia</c:v>
                </c:pt>
                <c:pt idx="7">
                  <c:v>France</c:v>
                </c:pt>
                <c:pt idx="8">
                  <c:v>Germany</c:v>
                </c:pt>
                <c:pt idx="9">
                  <c:v>Hungary</c:v>
                </c:pt>
                <c:pt idx="10">
                  <c:v>Ireland</c:v>
                </c:pt>
                <c:pt idx="11">
                  <c:v>Israel</c:v>
                </c:pt>
                <c:pt idx="12">
                  <c:v>Italy</c:v>
                </c:pt>
                <c:pt idx="13">
                  <c:v>Latvia</c:v>
                </c:pt>
                <c:pt idx="14">
                  <c:v>Netherlands</c:v>
                </c:pt>
                <c:pt idx="15">
                  <c:v>Norway</c:v>
                </c:pt>
                <c:pt idx="16">
                  <c:v>Poland</c:v>
                </c:pt>
                <c:pt idx="17">
                  <c:v>Portugal</c:v>
                </c:pt>
                <c:pt idx="18">
                  <c:v>Serbia</c:v>
                </c:pt>
                <c:pt idx="19">
                  <c:v>Slovakia</c:v>
                </c:pt>
                <c:pt idx="20">
                  <c:v>Slovenia</c:v>
                </c:pt>
                <c:pt idx="21">
                  <c:v>Spain</c:v>
                </c:pt>
                <c:pt idx="22">
                  <c:v>Sweden</c:v>
                </c:pt>
                <c:pt idx="23">
                  <c:v>Switzerland</c:v>
                </c:pt>
                <c:pt idx="24">
                  <c:v>United Kingdom</c:v>
                </c:pt>
                <c:pt idx="25">
                  <c:v>United States</c:v>
                </c:pt>
              </c:strCache>
            </c:strRef>
          </c:cat>
          <c:val>
            <c:numRef>
              <c:f>Speakers!$H$2:$H$27</c:f>
              <c:numCache>
                <c:formatCode>General</c:formatCode>
                <c:ptCount val="26"/>
                <c:pt idx="1">
                  <c:v>3.0</c:v>
                </c:pt>
                <c:pt idx="2">
                  <c:v>4.0</c:v>
                </c:pt>
                <c:pt idx="3">
                  <c:v>2.0</c:v>
                </c:pt>
                <c:pt idx="5">
                  <c:v>5.0</c:v>
                </c:pt>
                <c:pt idx="7">
                  <c:v>8.0</c:v>
                </c:pt>
                <c:pt idx="8">
                  <c:v>3.0</c:v>
                </c:pt>
                <c:pt idx="14">
                  <c:v>8.0</c:v>
                </c:pt>
                <c:pt idx="15">
                  <c:v>1.0</c:v>
                </c:pt>
                <c:pt idx="21">
                  <c:v>2.0</c:v>
                </c:pt>
                <c:pt idx="22">
                  <c:v>3.0</c:v>
                </c:pt>
                <c:pt idx="23">
                  <c:v>3.0</c:v>
                </c:pt>
                <c:pt idx="24">
                  <c:v>12.0</c:v>
                </c:pt>
              </c:numCache>
            </c:numRef>
          </c:val>
        </c:ser>
        <c:ser>
          <c:idx val="7"/>
          <c:order val="7"/>
          <c:tx>
            <c:strRef>
              <c:f>Speakers!$I$1</c:f>
              <c:strCache>
                <c:ptCount val="1"/>
                <c:pt idx="0">
                  <c:v>2017 Cannes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Speakers!$A$2:$A$27</c:f>
              <c:strCache>
                <c:ptCount val="26"/>
                <c:pt idx="0">
                  <c:v>Australia</c:v>
                </c:pt>
                <c:pt idx="1">
                  <c:v>Austria</c:v>
                </c:pt>
                <c:pt idx="2">
                  <c:v>Belgium</c:v>
                </c:pt>
                <c:pt idx="3">
                  <c:v>Canada</c:v>
                </c:pt>
                <c:pt idx="4">
                  <c:v>Czech Republic</c:v>
                </c:pt>
                <c:pt idx="5">
                  <c:v>Denmark</c:v>
                </c:pt>
                <c:pt idx="6">
                  <c:v>Estonia</c:v>
                </c:pt>
                <c:pt idx="7">
                  <c:v>France</c:v>
                </c:pt>
                <c:pt idx="8">
                  <c:v>Germany</c:v>
                </c:pt>
                <c:pt idx="9">
                  <c:v>Hungary</c:v>
                </c:pt>
                <c:pt idx="10">
                  <c:v>Ireland</c:v>
                </c:pt>
                <c:pt idx="11">
                  <c:v>Israel</c:v>
                </c:pt>
                <c:pt idx="12">
                  <c:v>Italy</c:v>
                </c:pt>
                <c:pt idx="13">
                  <c:v>Latvia</c:v>
                </c:pt>
                <c:pt idx="14">
                  <c:v>Netherlands</c:v>
                </c:pt>
                <c:pt idx="15">
                  <c:v>Norway</c:v>
                </c:pt>
                <c:pt idx="16">
                  <c:v>Poland</c:v>
                </c:pt>
                <c:pt idx="17">
                  <c:v>Portugal</c:v>
                </c:pt>
                <c:pt idx="18">
                  <c:v>Serbia</c:v>
                </c:pt>
                <c:pt idx="19">
                  <c:v>Slovakia</c:v>
                </c:pt>
                <c:pt idx="20">
                  <c:v>Slovenia</c:v>
                </c:pt>
                <c:pt idx="21">
                  <c:v>Spain</c:v>
                </c:pt>
                <c:pt idx="22">
                  <c:v>Sweden</c:v>
                </c:pt>
                <c:pt idx="23">
                  <c:v>Switzerland</c:v>
                </c:pt>
                <c:pt idx="24">
                  <c:v>United Kingdom</c:v>
                </c:pt>
                <c:pt idx="25">
                  <c:v>United States</c:v>
                </c:pt>
              </c:strCache>
            </c:strRef>
          </c:cat>
          <c:val>
            <c:numRef>
              <c:f>Speakers!$I$2:$I$27</c:f>
              <c:numCache>
                <c:formatCode>General</c:formatCode>
                <c:ptCount val="26"/>
                <c:pt idx="1">
                  <c:v>3.0</c:v>
                </c:pt>
                <c:pt idx="2">
                  <c:v>6.0</c:v>
                </c:pt>
                <c:pt idx="3">
                  <c:v>1.0</c:v>
                </c:pt>
                <c:pt idx="5">
                  <c:v>1.0</c:v>
                </c:pt>
                <c:pt idx="7">
                  <c:v>8.0</c:v>
                </c:pt>
                <c:pt idx="8">
                  <c:v>6.0</c:v>
                </c:pt>
                <c:pt idx="10">
                  <c:v>1.0</c:v>
                </c:pt>
                <c:pt idx="11">
                  <c:v>1.0</c:v>
                </c:pt>
                <c:pt idx="12">
                  <c:v>1.0</c:v>
                </c:pt>
                <c:pt idx="13">
                  <c:v>2.0</c:v>
                </c:pt>
                <c:pt idx="14">
                  <c:v>4.0</c:v>
                </c:pt>
                <c:pt idx="16">
                  <c:v>1.0</c:v>
                </c:pt>
                <c:pt idx="17">
                  <c:v>3.0</c:v>
                </c:pt>
                <c:pt idx="21">
                  <c:v>1.0</c:v>
                </c:pt>
                <c:pt idx="22">
                  <c:v>1.0</c:v>
                </c:pt>
                <c:pt idx="23">
                  <c:v>3.0</c:v>
                </c:pt>
                <c:pt idx="24">
                  <c:v>13.0</c:v>
                </c:pt>
                <c:pt idx="25">
                  <c:v>3.0</c:v>
                </c:pt>
              </c:numCache>
            </c:numRef>
          </c:val>
        </c:ser>
        <c:ser>
          <c:idx val="8"/>
          <c:order val="8"/>
          <c:tx>
            <c:strRef>
              <c:f>Speakers!$J$1</c:f>
              <c:strCache>
                <c:ptCount val="1"/>
                <c:pt idx="0">
                  <c:v>2018 Gothen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Speakers!$A$2:$A$27</c:f>
              <c:strCache>
                <c:ptCount val="26"/>
                <c:pt idx="0">
                  <c:v>Australia</c:v>
                </c:pt>
                <c:pt idx="1">
                  <c:v>Austria</c:v>
                </c:pt>
                <c:pt idx="2">
                  <c:v>Belgium</c:v>
                </c:pt>
                <c:pt idx="3">
                  <c:v>Canada</c:v>
                </c:pt>
                <c:pt idx="4">
                  <c:v>Czech Republic</c:v>
                </c:pt>
                <c:pt idx="5">
                  <c:v>Denmark</c:v>
                </c:pt>
                <c:pt idx="6">
                  <c:v>Estonia</c:v>
                </c:pt>
                <c:pt idx="7">
                  <c:v>France</c:v>
                </c:pt>
                <c:pt idx="8">
                  <c:v>Germany</c:v>
                </c:pt>
                <c:pt idx="9">
                  <c:v>Hungary</c:v>
                </c:pt>
                <c:pt idx="10">
                  <c:v>Ireland</c:v>
                </c:pt>
                <c:pt idx="11">
                  <c:v>Israel</c:v>
                </c:pt>
                <c:pt idx="12">
                  <c:v>Italy</c:v>
                </c:pt>
                <c:pt idx="13">
                  <c:v>Latvia</c:v>
                </c:pt>
                <c:pt idx="14">
                  <c:v>Netherlands</c:v>
                </c:pt>
                <c:pt idx="15">
                  <c:v>Norway</c:v>
                </c:pt>
                <c:pt idx="16">
                  <c:v>Poland</c:v>
                </c:pt>
                <c:pt idx="17">
                  <c:v>Portugal</c:v>
                </c:pt>
                <c:pt idx="18">
                  <c:v>Serbia</c:v>
                </c:pt>
                <c:pt idx="19">
                  <c:v>Slovakia</c:v>
                </c:pt>
                <c:pt idx="20">
                  <c:v>Slovenia</c:v>
                </c:pt>
                <c:pt idx="21">
                  <c:v>Spain</c:v>
                </c:pt>
                <c:pt idx="22">
                  <c:v>Sweden</c:v>
                </c:pt>
                <c:pt idx="23">
                  <c:v>Switzerland</c:v>
                </c:pt>
                <c:pt idx="24">
                  <c:v>United Kingdom</c:v>
                </c:pt>
                <c:pt idx="25">
                  <c:v>United States</c:v>
                </c:pt>
              </c:strCache>
            </c:strRef>
          </c:cat>
          <c:val>
            <c:numRef>
              <c:f>Speakers!$J$2:$J$27</c:f>
              <c:numCache>
                <c:formatCode>General</c:formatCode>
                <c:ptCount val="26"/>
                <c:pt idx="1">
                  <c:v>7.0</c:v>
                </c:pt>
                <c:pt idx="2">
                  <c:v>5.0</c:v>
                </c:pt>
                <c:pt idx="4">
                  <c:v>1.0</c:v>
                </c:pt>
                <c:pt idx="5">
                  <c:v>2.0</c:v>
                </c:pt>
                <c:pt idx="7">
                  <c:v>4.0</c:v>
                </c:pt>
                <c:pt idx="8">
                  <c:v>5.0</c:v>
                </c:pt>
                <c:pt idx="9">
                  <c:v>1.0</c:v>
                </c:pt>
                <c:pt idx="12">
                  <c:v>1.0</c:v>
                </c:pt>
                <c:pt idx="13">
                  <c:v>1.0</c:v>
                </c:pt>
                <c:pt idx="14">
                  <c:v>5.0</c:v>
                </c:pt>
                <c:pt idx="17">
                  <c:v>1.0</c:v>
                </c:pt>
                <c:pt idx="21">
                  <c:v>4.0</c:v>
                </c:pt>
                <c:pt idx="22">
                  <c:v>10.0</c:v>
                </c:pt>
                <c:pt idx="24">
                  <c:v>14.0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4933328"/>
        <c:axId val="694469888"/>
      </c:barChart>
      <c:catAx>
        <c:axId val="694933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4469888"/>
        <c:crosses val="autoZero"/>
        <c:auto val="1"/>
        <c:lblAlgn val="ctr"/>
        <c:lblOffset val="100"/>
        <c:noMultiLvlLbl val="0"/>
      </c:catAx>
      <c:valAx>
        <c:axId val="694469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4933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Relationship Id="rId2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124178</xdr:colOff>
      <xdr:row>1</xdr:row>
      <xdr:rowOff>105832</xdr:rowOff>
    </xdr:from>
    <xdr:to>
      <xdr:col>31</xdr:col>
      <xdr:colOff>35278</xdr:colOff>
      <xdr:row>16</xdr:row>
      <xdr:rowOff>21166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261055</xdr:colOff>
      <xdr:row>21</xdr:row>
      <xdr:rowOff>244121</xdr:rowOff>
    </xdr:from>
    <xdr:to>
      <xdr:col>35</xdr:col>
      <xdr:colOff>451555</xdr:colOff>
      <xdr:row>45</xdr:row>
      <xdr:rowOff>21166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228600</xdr:colOff>
      <xdr:row>21</xdr:row>
      <xdr:rowOff>50800</xdr:rowOff>
    </xdr:from>
    <xdr:to>
      <xdr:col>25</xdr:col>
      <xdr:colOff>88900</xdr:colOff>
      <xdr:row>37</xdr:row>
      <xdr:rowOff>38100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228600</xdr:colOff>
      <xdr:row>0</xdr:row>
      <xdr:rowOff>0</xdr:rowOff>
    </xdr:from>
    <xdr:to>
      <xdr:col>25</xdr:col>
      <xdr:colOff>88900</xdr:colOff>
      <xdr:row>20</xdr:row>
      <xdr:rowOff>190500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9"/>
  <sheetViews>
    <sheetView topLeftCell="F1" zoomScale="90" workbookViewId="0">
      <selection activeCell="AI22" sqref="AI22"/>
    </sheetView>
  </sheetViews>
  <sheetFormatPr baseColWidth="10" defaultRowHeight="14" x14ac:dyDescent="0.2"/>
  <cols>
    <col min="1" max="1" width="32" style="1" customWidth="1"/>
    <col min="2" max="21" width="11" style="6"/>
    <col min="22" max="16384" width="11" style="1"/>
  </cols>
  <sheetData>
    <row r="1" spans="1:21" ht="16" x14ac:dyDescent="0.2">
      <c r="A1" s="11"/>
      <c r="B1" s="55">
        <v>2009</v>
      </c>
      <c r="C1" s="52"/>
      <c r="D1" s="51">
        <v>2010</v>
      </c>
      <c r="E1" s="52"/>
      <c r="F1" s="51">
        <v>2011</v>
      </c>
      <c r="G1" s="52"/>
      <c r="H1" s="51">
        <v>2012</v>
      </c>
      <c r="I1" s="52"/>
      <c r="J1" s="51">
        <v>2013</v>
      </c>
      <c r="K1" s="52"/>
      <c r="L1" s="51">
        <v>2014</v>
      </c>
      <c r="M1" s="52"/>
      <c r="N1" s="51">
        <v>2015</v>
      </c>
      <c r="O1" s="52"/>
      <c r="P1" s="51">
        <v>2016</v>
      </c>
      <c r="Q1" s="52"/>
      <c r="R1" s="51">
        <v>2017</v>
      </c>
      <c r="S1" s="52"/>
      <c r="T1" s="51">
        <v>2018</v>
      </c>
      <c r="U1" s="52"/>
    </row>
    <row r="2" spans="1:21" ht="16" x14ac:dyDescent="0.2">
      <c r="A2" s="12"/>
      <c r="B2" s="9" t="s">
        <v>0</v>
      </c>
      <c r="C2" s="3" t="s">
        <v>1</v>
      </c>
      <c r="D2" s="2" t="s">
        <v>0</v>
      </c>
      <c r="E2" s="3" t="s">
        <v>1</v>
      </c>
      <c r="F2" s="2" t="s">
        <v>0</v>
      </c>
      <c r="G2" s="3" t="s">
        <v>1</v>
      </c>
      <c r="H2" s="2" t="s">
        <v>0</v>
      </c>
      <c r="I2" s="3" t="s">
        <v>1</v>
      </c>
      <c r="J2" s="2" t="s">
        <v>0</v>
      </c>
      <c r="K2" s="3" t="s">
        <v>1</v>
      </c>
      <c r="L2" s="2" t="s">
        <v>0</v>
      </c>
      <c r="M2" s="3" t="s">
        <v>1</v>
      </c>
      <c r="N2" s="2" t="s">
        <v>0</v>
      </c>
      <c r="O2" s="3" t="s">
        <v>1</v>
      </c>
      <c r="P2" s="2" t="s">
        <v>0</v>
      </c>
      <c r="Q2" s="3" t="s">
        <v>1</v>
      </c>
      <c r="R2" s="2" t="s">
        <v>0</v>
      </c>
      <c r="S2" s="3" t="s">
        <v>1</v>
      </c>
      <c r="T2" s="2" t="s">
        <v>0</v>
      </c>
      <c r="U2" s="3" t="s">
        <v>1</v>
      </c>
    </row>
    <row r="3" spans="1:21" ht="16" x14ac:dyDescent="0.2">
      <c r="A3" s="10" t="s">
        <v>2</v>
      </c>
      <c r="B3" s="4">
        <v>249</v>
      </c>
      <c r="C3" s="5">
        <v>65</v>
      </c>
      <c r="D3" s="4">
        <v>268</v>
      </c>
      <c r="E3" s="5">
        <v>53</v>
      </c>
      <c r="F3" s="4">
        <v>431</v>
      </c>
      <c r="G3" s="5">
        <v>127</v>
      </c>
      <c r="H3" s="4">
        <v>470</v>
      </c>
      <c r="I3" s="5">
        <v>200</v>
      </c>
      <c r="J3" s="4">
        <v>632</v>
      </c>
      <c r="K3" s="5">
        <v>310</v>
      </c>
      <c r="L3" s="4">
        <v>525</v>
      </c>
      <c r="M3" s="5">
        <v>339</v>
      </c>
      <c r="N3" s="4">
        <v>538</v>
      </c>
      <c r="O3" s="5">
        <v>342</v>
      </c>
      <c r="P3" s="4">
        <v>584</v>
      </c>
      <c r="Q3" s="5">
        <v>317</v>
      </c>
      <c r="R3" s="4">
        <v>612</v>
      </c>
      <c r="S3" s="5">
        <v>445</v>
      </c>
      <c r="T3" s="4">
        <v>529</v>
      </c>
      <c r="U3" s="5">
        <v>459</v>
      </c>
    </row>
    <row r="4" spans="1:21" ht="17" thickBot="1" x14ac:dyDescent="0.25">
      <c r="A4" s="4" t="s">
        <v>2</v>
      </c>
      <c r="B4" s="53">
        <v>314</v>
      </c>
      <c r="C4" s="54"/>
      <c r="D4" s="53">
        <v>321</v>
      </c>
      <c r="E4" s="54"/>
      <c r="F4" s="53">
        <v>558</v>
      </c>
      <c r="G4" s="54"/>
      <c r="H4" s="53">
        <v>670</v>
      </c>
      <c r="I4" s="54"/>
      <c r="J4" s="53">
        <v>942</v>
      </c>
      <c r="K4" s="54"/>
      <c r="L4" s="53">
        <v>864</v>
      </c>
      <c r="M4" s="54"/>
      <c r="N4" s="53">
        <v>880</v>
      </c>
      <c r="O4" s="54"/>
      <c r="P4" s="53">
        <v>901</v>
      </c>
      <c r="Q4" s="54"/>
      <c r="R4" s="53">
        <v>1057</v>
      </c>
      <c r="S4" s="54"/>
      <c r="T4" s="53">
        <v>988</v>
      </c>
      <c r="U4" s="54"/>
    </row>
    <row r="5" spans="1:21" ht="22" x14ac:dyDescent="0.3">
      <c r="A5" s="13" t="s">
        <v>3</v>
      </c>
      <c r="B5" s="14"/>
      <c r="C5" s="15"/>
      <c r="D5" s="14"/>
      <c r="E5" s="16"/>
      <c r="F5" s="17"/>
      <c r="G5" s="18"/>
      <c r="H5" s="17"/>
      <c r="I5" s="18"/>
      <c r="J5" s="17">
        <v>1</v>
      </c>
      <c r="K5" s="18"/>
      <c r="L5" s="17"/>
      <c r="M5" s="18"/>
      <c r="N5" s="17"/>
      <c r="O5" s="18"/>
      <c r="P5" s="17"/>
      <c r="Q5" s="18"/>
      <c r="R5" s="17"/>
      <c r="S5" s="18"/>
      <c r="T5" s="17"/>
      <c r="U5" s="18"/>
    </row>
    <row r="6" spans="1:21" ht="22" x14ac:dyDescent="0.3">
      <c r="A6" s="20" t="s">
        <v>4</v>
      </c>
      <c r="B6" s="21"/>
      <c r="C6" s="22"/>
      <c r="D6" s="21"/>
      <c r="E6" s="23"/>
      <c r="F6" s="24"/>
      <c r="G6" s="23"/>
      <c r="H6" s="24"/>
      <c r="I6" s="23"/>
      <c r="J6" s="24"/>
      <c r="K6" s="23"/>
      <c r="L6" s="24"/>
      <c r="M6" s="23"/>
      <c r="N6" s="24"/>
      <c r="O6" s="23"/>
      <c r="P6" s="24">
        <v>1</v>
      </c>
      <c r="Q6" s="23">
        <v>3</v>
      </c>
      <c r="R6" s="24">
        <v>2</v>
      </c>
      <c r="S6" s="23">
        <v>1</v>
      </c>
      <c r="T6" s="24"/>
      <c r="U6" s="23">
        <v>2</v>
      </c>
    </row>
    <row r="7" spans="1:21" ht="22" x14ac:dyDescent="0.3">
      <c r="A7" s="13" t="s">
        <v>5</v>
      </c>
      <c r="B7" s="14"/>
      <c r="C7" s="15"/>
      <c r="D7" s="14"/>
      <c r="E7" s="16">
        <v>1</v>
      </c>
      <c r="F7" s="19"/>
      <c r="G7" s="16"/>
      <c r="H7" s="19"/>
      <c r="I7" s="16"/>
      <c r="J7" s="19"/>
      <c r="K7" s="16"/>
      <c r="L7" s="19"/>
      <c r="M7" s="16">
        <v>1</v>
      </c>
      <c r="N7" s="19"/>
      <c r="O7" s="16"/>
      <c r="P7" s="19"/>
      <c r="Q7" s="16"/>
      <c r="R7" s="19"/>
      <c r="S7" s="16"/>
      <c r="T7" s="19"/>
      <c r="U7" s="16"/>
    </row>
    <row r="8" spans="1:21" ht="22" x14ac:dyDescent="0.3">
      <c r="A8" s="20" t="s">
        <v>6</v>
      </c>
      <c r="B8" s="21"/>
      <c r="C8" s="22"/>
      <c r="D8" s="21"/>
      <c r="E8" s="23"/>
      <c r="F8" s="24"/>
      <c r="G8" s="23">
        <v>1</v>
      </c>
      <c r="H8" s="24"/>
      <c r="I8" s="23">
        <v>1</v>
      </c>
      <c r="J8" s="24"/>
      <c r="K8" s="23"/>
      <c r="L8" s="24"/>
      <c r="M8" s="23"/>
      <c r="N8" s="24"/>
      <c r="O8" s="23"/>
      <c r="P8" s="24"/>
      <c r="Q8" s="23"/>
      <c r="R8" s="24"/>
      <c r="S8" s="23"/>
      <c r="T8" s="24"/>
      <c r="U8" s="23"/>
    </row>
    <row r="9" spans="1:21" ht="22" x14ac:dyDescent="0.3">
      <c r="A9" s="13" t="s">
        <v>7</v>
      </c>
      <c r="B9" s="14"/>
      <c r="C9" s="15"/>
      <c r="D9" s="14"/>
      <c r="E9" s="16"/>
      <c r="F9" s="19"/>
      <c r="G9" s="16"/>
      <c r="H9" s="19">
        <v>3</v>
      </c>
      <c r="I9" s="16"/>
      <c r="J9" s="19"/>
      <c r="K9" s="16"/>
      <c r="L9" s="19">
        <v>2</v>
      </c>
      <c r="M9" s="16"/>
      <c r="N9" s="19">
        <v>1</v>
      </c>
      <c r="O9" s="16">
        <v>1</v>
      </c>
      <c r="P9" s="19"/>
      <c r="Q9" s="16"/>
      <c r="R9" s="19"/>
      <c r="S9" s="16"/>
      <c r="T9" s="19"/>
      <c r="U9" s="16">
        <v>1</v>
      </c>
    </row>
    <row r="10" spans="1:21" ht="22" x14ac:dyDescent="0.3">
      <c r="A10" s="20" t="s">
        <v>8</v>
      </c>
      <c r="B10" s="21">
        <v>1</v>
      </c>
      <c r="C10" s="22"/>
      <c r="D10" s="21">
        <v>1</v>
      </c>
      <c r="E10" s="23"/>
      <c r="F10" s="24">
        <v>15</v>
      </c>
      <c r="G10" s="23">
        <v>1</v>
      </c>
      <c r="H10" s="24">
        <v>4</v>
      </c>
      <c r="I10" s="23"/>
      <c r="J10" s="24">
        <v>4</v>
      </c>
      <c r="K10" s="23"/>
      <c r="L10" s="24">
        <v>2</v>
      </c>
      <c r="M10" s="23"/>
      <c r="N10" s="24">
        <v>1</v>
      </c>
      <c r="O10" s="23"/>
      <c r="P10" s="24">
        <v>13</v>
      </c>
      <c r="Q10" s="23">
        <v>4</v>
      </c>
      <c r="R10" s="24">
        <v>2</v>
      </c>
      <c r="S10" s="23"/>
      <c r="T10" s="24">
        <v>1</v>
      </c>
      <c r="U10" s="23"/>
    </row>
    <row r="11" spans="1:21" ht="22" x14ac:dyDescent="0.3">
      <c r="A11" s="13" t="s">
        <v>9</v>
      </c>
      <c r="B11" s="14">
        <v>4</v>
      </c>
      <c r="C11" s="15"/>
      <c r="D11" s="14">
        <v>4</v>
      </c>
      <c r="E11" s="16">
        <v>1</v>
      </c>
      <c r="F11" s="19">
        <v>4</v>
      </c>
      <c r="G11" s="16">
        <v>1</v>
      </c>
      <c r="H11" s="19">
        <v>8</v>
      </c>
      <c r="I11" s="16">
        <v>4</v>
      </c>
      <c r="J11" s="19">
        <v>10</v>
      </c>
      <c r="K11" s="16">
        <v>3</v>
      </c>
      <c r="L11" s="19">
        <v>7</v>
      </c>
      <c r="M11" s="16">
        <v>5</v>
      </c>
      <c r="N11" s="19">
        <v>8</v>
      </c>
      <c r="O11" s="16">
        <v>10</v>
      </c>
      <c r="P11" s="19">
        <v>10</v>
      </c>
      <c r="Q11" s="16">
        <v>4</v>
      </c>
      <c r="R11" s="19">
        <v>12</v>
      </c>
      <c r="S11" s="16">
        <v>6</v>
      </c>
      <c r="T11" s="19">
        <v>5</v>
      </c>
      <c r="U11" s="16">
        <v>2</v>
      </c>
    </row>
    <row r="12" spans="1:21" ht="22" x14ac:dyDescent="0.3">
      <c r="A12" s="20" t="s">
        <v>10</v>
      </c>
      <c r="B12" s="21"/>
      <c r="C12" s="22"/>
      <c r="D12" s="21"/>
      <c r="E12" s="23"/>
      <c r="F12" s="24"/>
      <c r="G12" s="23">
        <v>1</v>
      </c>
      <c r="H12" s="24"/>
      <c r="I12" s="23"/>
      <c r="J12" s="24">
        <v>1</v>
      </c>
      <c r="K12" s="23"/>
      <c r="L12" s="24">
        <v>1</v>
      </c>
      <c r="M12" s="23">
        <v>1</v>
      </c>
      <c r="N12" s="24"/>
      <c r="O12" s="23"/>
      <c r="P12" s="24">
        <v>2</v>
      </c>
      <c r="Q12" s="23"/>
      <c r="R12" s="24"/>
      <c r="S12" s="23"/>
      <c r="T12" s="24">
        <v>1</v>
      </c>
      <c r="U12" s="23">
        <v>1</v>
      </c>
    </row>
    <row r="13" spans="1:21" ht="22" x14ac:dyDescent="0.3">
      <c r="A13" s="13" t="s">
        <v>11</v>
      </c>
      <c r="B13" s="14">
        <v>4</v>
      </c>
      <c r="C13" s="15">
        <v>2</v>
      </c>
      <c r="D13" s="14">
        <v>1</v>
      </c>
      <c r="E13" s="16">
        <v>2</v>
      </c>
      <c r="F13" s="19">
        <v>6</v>
      </c>
      <c r="G13" s="16">
        <v>1</v>
      </c>
      <c r="H13" s="19">
        <v>7</v>
      </c>
      <c r="I13" s="16">
        <v>4</v>
      </c>
      <c r="J13" s="19">
        <v>3</v>
      </c>
      <c r="K13" s="16">
        <v>3</v>
      </c>
      <c r="L13" s="19">
        <v>4</v>
      </c>
      <c r="M13" s="16">
        <v>1</v>
      </c>
      <c r="N13" s="19">
        <v>1</v>
      </c>
      <c r="O13" s="16"/>
      <c r="P13" s="19">
        <v>1</v>
      </c>
      <c r="Q13" s="16"/>
      <c r="R13" s="19"/>
      <c r="S13" s="16"/>
      <c r="T13" s="19"/>
      <c r="U13" s="16"/>
    </row>
    <row r="14" spans="1:21" ht="22" x14ac:dyDescent="0.3">
      <c r="A14" s="20" t="s">
        <v>12</v>
      </c>
      <c r="B14" s="21"/>
      <c r="C14" s="22"/>
      <c r="D14" s="21"/>
      <c r="E14" s="23"/>
      <c r="F14" s="24"/>
      <c r="G14" s="23"/>
      <c r="H14" s="24"/>
      <c r="I14" s="23"/>
      <c r="J14" s="24">
        <v>1</v>
      </c>
      <c r="K14" s="23">
        <v>1</v>
      </c>
      <c r="L14" s="24"/>
      <c r="M14" s="23">
        <v>1</v>
      </c>
      <c r="N14" s="24"/>
      <c r="O14" s="23"/>
      <c r="P14" s="24"/>
      <c r="Q14" s="23"/>
      <c r="R14" s="24"/>
      <c r="S14" s="23">
        <v>1</v>
      </c>
      <c r="T14" s="24"/>
      <c r="U14" s="23"/>
    </row>
    <row r="15" spans="1:21" ht="22" x14ac:dyDescent="0.3">
      <c r="A15" s="13" t="s">
        <v>13</v>
      </c>
      <c r="B15" s="14"/>
      <c r="C15" s="15">
        <v>1</v>
      </c>
      <c r="D15" s="14"/>
      <c r="E15" s="16"/>
      <c r="F15" s="19"/>
      <c r="G15" s="16"/>
      <c r="H15" s="19"/>
      <c r="I15" s="16"/>
      <c r="J15" s="19">
        <v>4</v>
      </c>
      <c r="K15" s="16">
        <v>1</v>
      </c>
      <c r="L15" s="19"/>
      <c r="M15" s="16"/>
      <c r="N15" s="19"/>
      <c r="O15" s="16"/>
      <c r="P15" s="19"/>
      <c r="Q15" s="16"/>
      <c r="R15" s="19">
        <v>9</v>
      </c>
      <c r="S15" s="16">
        <v>1</v>
      </c>
      <c r="T15" s="19">
        <v>1</v>
      </c>
      <c r="U15" s="16"/>
    </row>
    <row r="16" spans="1:21" ht="22" x14ac:dyDescent="0.3">
      <c r="A16" s="20" t="s">
        <v>14</v>
      </c>
      <c r="B16" s="21"/>
      <c r="C16" s="22"/>
      <c r="D16" s="21"/>
      <c r="E16" s="23"/>
      <c r="F16" s="24"/>
      <c r="G16" s="23"/>
      <c r="H16" s="24"/>
      <c r="I16" s="23"/>
      <c r="J16" s="24">
        <v>2</v>
      </c>
      <c r="K16" s="23">
        <v>1</v>
      </c>
      <c r="L16" s="24"/>
      <c r="M16" s="23"/>
      <c r="N16" s="24"/>
      <c r="O16" s="23"/>
      <c r="P16" s="24"/>
      <c r="Q16" s="23"/>
      <c r="R16" s="24"/>
      <c r="S16" s="23"/>
      <c r="T16" s="24"/>
      <c r="U16" s="23"/>
    </row>
    <row r="17" spans="1:32" ht="22" x14ac:dyDescent="0.3">
      <c r="A17" s="13" t="s">
        <v>15</v>
      </c>
      <c r="B17" s="14"/>
      <c r="C17" s="15"/>
      <c r="D17" s="14"/>
      <c r="E17" s="16"/>
      <c r="F17" s="19"/>
      <c r="G17" s="16"/>
      <c r="H17" s="19"/>
      <c r="I17" s="16"/>
      <c r="J17" s="19">
        <v>1</v>
      </c>
      <c r="K17" s="16"/>
      <c r="L17" s="19"/>
      <c r="M17" s="16"/>
      <c r="N17" s="19"/>
      <c r="O17" s="16"/>
      <c r="P17" s="19">
        <v>1</v>
      </c>
      <c r="Q17" s="16"/>
      <c r="R17" s="19">
        <v>4</v>
      </c>
      <c r="S17" s="16">
        <v>1</v>
      </c>
      <c r="T17" s="19">
        <v>3</v>
      </c>
      <c r="U17" s="16">
        <v>4</v>
      </c>
    </row>
    <row r="18" spans="1:32" ht="22" x14ac:dyDescent="0.3">
      <c r="A18" s="20" t="s">
        <v>138</v>
      </c>
      <c r="B18" s="21"/>
      <c r="C18" s="22"/>
      <c r="D18" s="21"/>
      <c r="E18" s="23"/>
      <c r="F18" s="24"/>
      <c r="G18" s="23"/>
      <c r="H18" s="24"/>
      <c r="I18" s="23"/>
      <c r="J18" s="24"/>
      <c r="K18" s="23"/>
      <c r="L18" s="24"/>
      <c r="M18" s="23"/>
      <c r="N18" s="24"/>
      <c r="O18" s="23"/>
      <c r="P18" s="24"/>
      <c r="Q18" s="23"/>
      <c r="R18" s="24"/>
      <c r="S18" s="23"/>
      <c r="T18" s="24">
        <v>1</v>
      </c>
      <c r="U18" s="23">
        <v>1</v>
      </c>
      <c r="V18" s="46"/>
      <c r="W18" s="46"/>
      <c r="X18" s="46"/>
      <c r="Y18" s="46"/>
      <c r="Z18" s="46"/>
      <c r="AA18" s="46"/>
      <c r="AB18" s="46"/>
      <c r="AC18" s="46"/>
      <c r="AD18" s="46"/>
    </row>
    <row r="19" spans="1:32" ht="22" x14ac:dyDescent="0.3">
      <c r="A19" s="13" t="s">
        <v>16</v>
      </c>
      <c r="B19" s="14"/>
      <c r="C19" s="15">
        <v>1</v>
      </c>
      <c r="D19" s="14">
        <v>2</v>
      </c>
      <c r="E19" s="16">
        <v>1</v>
      </c>
      <c r="F19" s="19">
        <v>2</v>
      </c>
      <c r="G19" s="16">
        <v>1</v>
      </c>
      <c r="H19" s="19">
        <v>1</v>
      </c>
      <c r="I19" s="16"/>
      <c r="J19" s="19">
        <v>2</v>
      </c>
      <c r="K19" s="16"/>
      <c r="L19" s="19"/>
      <c r="M19" s="16">
        <v>1</v>
      </c>
      <c r="N19" s="19">
        <v>1</v>
      </c>
      <c r="O19" s="16"/>
      <c r="P19" s="19">
        <v>1</v>
      </c>
      <c r="Q19" s="16">
        <v>1</v>
      </c>
      <c r="R19" s="19">
        <v>2</v>
      </c>
      <c r="S19" s="16">
        <v>1</v>
      </c>
      <c r="T19" s="19">
        <v>1</v>
      </c>
      <c r="U19" s="16">
        <v>2</v>
      </c>
      <c r="W19" s="44">
        <v>2009</v>
      </c>
      <c r="X19" s="44">
        <v>2010</v>
      </c>
      <c r="Y19" s="44">
        <v>2011</v>
      </c>
      <c r="Z19" s="44">
        <v>2012</v>
      </c>
      <c r="AA19" s="44">
        <v>2013</v>
      </c>
      <c r="AB19" s="44">
        <v>2014</v>
      </c>
      <c r="AC19" s="44">
        <v>2015</v>
      </c>
      <c r="AD19" s="44">
        <v>2016</v>
      </c>
      <c r="AE19" s="44">
        <v>2017</v>
      </c>
      <c r="AF19" s="47">
        <v>2018</v>
      </c>
    </row>
    <row r="20" spans="1:32" ht="22" x14ac:dyDescent="0.3">
      <c r="A20" s="20" t="s">
        <v>17</v>
      </c>
      <c r="B20" s="21"/>
      <c r="C20" s="22"/>
      <c r="D20" s="21"/>
      <c r="E20" s="23"/>
      <c r="F20" s="24"/>
      <c r="G20" s="23"/>
      <c r="H20" s="24"/>
      <c r="I20" s="23"/>
      <c r="J20" s="24">
        <v>1</v>
      </c>
      <c r="K20" s="23"/>
      <c r="L20" s="24">
        <v>1</v>
      </c>
      <c r="M20" s="23"/>
      <c r="N20" s="24"/>
      <c r="O20" s="23">
        <v>1</v>
      </c>
      <c r="P20" s="24"/>
      <c r="Q20" s="23"/>
      <c r="R20" s="24"/>
      <c r="S20" s="23">
        <v>1</v>
      </c>
      <c r="T20" s="24"/>
      <c r="U20" s="23"/>
      <c r="W20" s="47">
        <v>249</v>
      </c>
      <c r="X20" s="47">
        <v>268</v>
      </c>
      <c r="Y20" s="47">
        <v>431</v>
      </c>
      <c r="Z20" s="47">
        <v>470</v>
      </c>
      <c r="AA20" s="47">
        <v>632</v>
      </c>
      <c r="AB20" s="47">
        <v>525</v>
      </c>
      <c r="AC20" s="47">
        <v>538</v>
      </c>
      <c r="AD20" s="47">
        <v>584</v>
      </c>
      <c r="AE20" s="47">
        <v>584</v>
      </c>
      <c r="AF20" s="47">
        <v>529</v>
      </c>
    </row>
    <row r="21" spans="1:32" ht="22" x14ac:dyDescent="0.3">
      <c r="A21" s="13" t="s">
        <v>18</v>
      </c>
      <c r="B21" s="14"/>
      <c r="C21" s="15"/>
      <c r="D21" s="14">
        <v>2</v>
      </c>
      <c r="E21" s="16"/>
      <c r="F21" s="19"/>
      <c r="G21" s="16"/>
      <c r="H21" s="19"/>
      <c r="I21" s="16">
        <v>1</v>
      </c>
      <c r="J21" s="19">
        <v>4</v>
      </c>
      <c r="K21" s="16">
        <v>1</v>
      </c>
      <c r="L21" s="19">
        <v>3</v>
      </c>
      <c r="M21" s="16">
        <v>1</v>
      </c>
      <c r="N21" s="19">
        <v>1</v>
      </c>
      <c r="O21" s="16">
        <v>3</v>
      </c>
      <c r="P21" s="19">
        <v>2</v>
      </c>
      <c r="Q21" s="16">
        <v>2</v>
      </c>
      <c r="R21" s="19">
        <v>2</v>
      </c>
      <c r="S21" s="16">
        <v>1</v>
      </c>
      <c r="T21" s="19">
        <v>2</v>
      </c>
      <c r="U21" s="16">
        <v>1</v>
      </c>
      <c r="W21" s="45">
        <v>65</v>
      </c>
      <c r="X21" s="45">
        <v>53</v>
      </c>
      <c r="Y21" s="45">
        <v>127</v>
      </c>
      <c r="Z21" s="45">
        <v>200</v>
      </c>
      <c r="AA21" s="45">
        <v>310</v>
      </c>
      <c r="AB21" s="45">
        <v>339</v>
      </c>
      <c r="AC21" s="45">
        <v>342</v>
      </c>
      <c r="AD21" s="45">
        <v>317</v>
      </c>
      <c r="AE21" s="45">
        <v>445</v>
      </c>
      <c r="AF21" s="47">
        <v>459</v>
      </c>
    </row>
    <row r="22" spans="1:32" ht="22" x14ac:dyDescent="0.3">
      <c r="A22" s="20" t="s">
        <v>19</v>
      </c>
      <c r="B22" s="21">
        <v>12</v>
      </c>
      <c r="C22" s="22">
        <v>3</v>
      </c>
      <c r="D22" s="21">
        <v>8</v>
      </c>
      <c r="E22" s="23"/>
      <c r="F22" s="24">
        <v>8</v>
      </c>
      <c r="G22" s="23">
        <v>1</v>
      </c>
      <c r="H22" s="24">
        <v>15</v>
      </c>
      <c r="I22" s="23">
        <v>1</v>
      </c>
      <c r="J22" s="24">
        <v>16</v>
      </c>
      <c r="K22" s="23">
        <v>6</v>
      </c>
      <c r="L22" s="24">
        <v>19</v>
      </c>
      <c r="M22" s="23">
        <v>5</v>
      </c>
      <c r="N22" s="24">
        <v>12</v>
      </c>
      <c r="O22" s="23">
        <v>2</v>
      </c>
      <c r="P22" s="24">
        <v>8</v>
      </c>
      <c r="Q22" s="23">
        <v>3</v>
      </c>
      <c r="R22" s="24">
        <v>6</v>
      </c>
      <c r="S22" s="23">
        <v>3</v>
      </c>
      <c r="T22" s="24">
        <v>2</v>
      </c>
      <c r="U22" s="23">
        <v>7</v>
      </c>
    </row>
    <row r="23" spans="1:32" ht="22" x14ac:dyDescent="0.3">
      <c r="A23" s="13" t="s">
        <v>20</v>
      </c>
      <c r="B23" s="14"/>
      <c r="C23" s="15"/>
      <c r="D23" s="14"/>
      <c r="E23" s="16"/>
      <c r="F23" s="19"/>
      <c r="G23" s="16"/>
      <c r="H23" s="19"/>
      <c r="I23" s="16"/>
      <c r="J23" s="19"/>
      <c r="K23" s="16"/>
      <c r="L23" s="19"/>
      <c r="M23" s="16"/>
      <c r="N23" s="19"/>
      <c r="O23" s="16"/>
      <c r="P23" s="19"/>
      <c r="Q23" s="16">
        <v>2</v>
      </c>
      <c r="R23" s="19"/>
      <c r="S23" s="16">
        <v>4</v>
      </c>
      <c r="T23" s="19"/>
      <c r="U23" s="16">
        <v>1</v>
      </c>
    </row>
    <row r="24" spans="1:32" ht="22" x14ac:dyDescent="0.3">
      <c r="A24" s="20" t="s">
        <v>21</v>
      </c>
      <c r="B24" s="21"/>
      <c r="C24" s="22"/>
      <c r="D24" s="21"/>
      <c r="E24" s="23"/>
      <c r="F24" s="24"/>
      <c r="G24" s="23"/>
      <c r="H24" s="24">
        <v>1</v>
      </c>
      <c r="I24" s="23"/>
      <c r="J24" s="24"/>
      <c r="K24" s="23"/>
      <c r="L24" s="24"/>
      <c r="M24" s="23">
        <v>1</v>
      </c>
      <c r="N24" s="24">
        <v>1</v>
      </c>
      <c r="O24" s="23"/>
      <c r="P24" s="24">
        <v>2</v>
      </c>
      <c r="Q24" s="23"/>
      <c r="R24" s="24"/>
      <c r="S24" s="23">
        <v>1</v>
      </c>
      <c r="T24" s="24"/>
      <c r="U24" s="23">
        <v>1</v>
      </c>
    </row>
    <row r="25" spans="1:32" ht="22" x14ac:dyDescent="0.3">
      <c r="A25" s="13" t="s">
        <v>22</v>
      </c>
      <c r="B25" s="14"/>
      <c r="C25" s="15"/>
      <c r="D25" s="14"/>
      <c r="E25" s="16"/>
      <c r="F25" s="19"/>
      <c r="G25" s="16"/>
      <c r="H25" s="19"/>
      <c r="I25" s="16"/>
      <c r="J25" s="19">
        <v>1</v>
      </c>
      <c r="K25" s="16"/>
      <c r="L25" s="19"/>
      <c r="M25" s="16"/>
      <c r="N25" s="19"/>
      <c r="O25" s="16"/>
      <c r="P25" s="19"/>
      <c r="Q25" s="16"/>
      <c r="R25" s="19"/>
      <c r="S25" s="16"/>
      <c r="T25" s="19"/>
      <c r="U25" s="16"/>
    </row>
    <row r="26" spans="1:32" ht="22" x14ac:dyDescent="0.3">
      <c r="A26" s="20" t="s">
        <v>23</v>
      </c>
      <c r="B26" s="21"/>
      <c r="C26" s="22"/>
      <c r="D26" s="21">
        <v>1</v>
      </c>
      <c r="E26" s="23"/>
      <c r="F26" s="24">
        <v>1</v>
      </c>
      <c r="G26" s="23"/>
      <c r="H26" s="24">
        <v>1</v>
      </c>
      <c r="I26" s="23"/>
      <c r="J26" s="24"/>
      <c r="K26" s="23"/>
      <c r="L26" s="24">
        <v>2</v>
      </c>
      <c r="M26" s="23"/>
      <c r="N26" s="24"/>
      <c r="O26" s="23"/>
      <c r="P26" s="24">
        <v>2</v>
      </c>
      <c r="Q26" s="23"/>
      <c r="R26" s="24">
        <v>1</v>
      </c>
      <c r="S26" s="23"/>
      <c r="T26" s="24">
        <v>1</v>
      </c>
      <c r="U26" s="23">
        <v>1</v>
      </c>
    </row>
    <row r="27" spans="1:32" ht="22" x14ac:dyDescent="0.3">
      <c r="A27" s="13" t="s">
        <v>24</v>
      </c>
      <c r="B27" s="14">
        <v>14</v>
      </c>
      <c r="C27" s="15">
        <v>6</v>
      </c>
      <c r="D27" s="14">
        <v>19</v>
      </c>
      <c r="E27" s="16">
        <v>5</v>
      </c>
      <c r="F27" s="19">
        <v>24</v>
      </c>
      <c r="G27" s="16">
        <v>12</v>
      </c>
      <c r="H27" s="19">
        <v>29</v>
      </c>
      <c r="I27" s="16">
        <v>7</v>
      </c>
      <c r="J27" s="19">
        <v>113</v>
      </c>
      <c r="K27" s="16">
        <v>38</v>
      </c>
      <c r="L27" s="19">
        <v>55</v>
      </c>
      <c r="M27" s="16">
        <v>22</v>
      </c>
      <c r="N27" s="19">
        <v>56</v>
      </c>
      <c r="O27" s="16">
        <v>27</v>
      </c>
      <c r="P27" s="19">
        <v>53</v>
      </c>
      <c r="Q27" s="16">
        <v>28</v>
      </c>
      <c r="R27" s="19">
        <v>116</v>
      </c>
      <c r="S27" s="16">
        <v>70</v>
      </c>
      <c r="T27" s="19">
        <v>47</v>
      </c>
      <c r="U27" s="16">
        <v>19</v>
      </c>
    </row>
    <row r="28" spans="1:32" ht="22" x14ac:dyDescent="0.3">
      <c r="A28" s="20" t="s">
        <v>25</v>
      </c>
      <c r="B28" s="21">
        <v>7</v>
      </c>
      <c r="C28" s="22">
        <v>2</v>
      </c>
      <c r="D28" s="21">
        <v>14</v>
      </c>
      <c r="E28" s="23"/>
      <c r="F28" s="24">
        <v>8</v>
      </c>
      <c r="G28" s="23"/>
      <c r="H28" s="24">
        <v>4</v>
      </c>
      <c r="I28" s="23">
        <v>3</v>
      </c>
      <c r="J28" s="24">
        <v>12</v>
      </c>
      <c r="K28" s="23">
        <v>2</v>
      </c>
      <c r="L28" s="24">
        <v>9</v>
      </c>
      <c r="M28" s="23">
        <v>2</v>
      </c>
      <c r="N28" s="24">
        <v>17</v>
      </c>
      <c r="O28" s="23">
        <v>2</v>
      </c>
      <c r="P28" s="24">
        <v>9</v>
      </c>
      <c r="Q28" s="23">
        <v>2</v>
      </c>
      <c r="R28" s="24">
        <v>8</v>
      </c>
      <c r="S28" s="23">
        <v>1</v>
      </c>
      <c r="T28" s="24">
        <v>6</v>
      </c>
      <c r="U28" s="23">
        <v>3</v>
      </c>
    </row>
    <row r="29" spans="1:32" ht="22" x14ac:dyDescent="0.3">
      <c r="A29" s="13" t="s">
        <v>26</v>
      </c>
      <c r="B29" s="14"/>
      <c r="C29" s="15"/>
      <c r="D29" s="14"/>
      <c r="E29" s="16"/>
      <c r="F29" s="19"/>
      <c r="G29" s="16"/>
      <c r="H29" s="19"/>
      <c r="I29" s="16"/>
      <c r="J29" s="19"/>
      <c r="K29" s="16">
        <v>1</v>
      </c>
      <c r="L29" s="19"/>
      <c r="M29" s="16"/>
      <c r="N29" s="19"/>
      <c r="O29" s="16"/>
      <c r="P29" s="19"/>
      <c r="Q29" s="16"/>
      <c r="R29" s="19"/>
      <c r="S29" s="16"/>
      <c r="T29" s="19"/>
      <c r="U29" s="16"/>
    </row>
    <row r="30" spans="1:32" ht="22" x14ac:dyDescent="0.3">
      <c r="A30" s="20" t="s">
        <v>27</v>
      </c>
      <c r="B30" s="21">
        <v>2</v>
      </c>
      <c r="C30" s="22">
        <v>2</v>
      </c>
      <c r="D30" s="21">
        <v>4</v>
      </c>
      <c r="E30" s="23"/>
      <c r="F30" s="24">
        <v>2</v>
      </c>
      <c r="G30" s="23">
        <v>1</v>
      </c>
      <c r="H30" s="24">
        <v>3</v>
      </c>
      <c r="I30" s="23">
        <v>1</v>
      </c>
      <c r="J30" s="24">
        <v>5</v>
      </c>
      <c r="K30" s="23">
        <v>1</v>
      </c>
      <c r="L30" s="24">
        <v>2</v>
      </c>
      <c r="M30" s="23">
        <v>5</v>
      </c>
      <c r="N30" s="24">
        <v>4</v>
      </c>
      <c r="O30" s="23">
        <v>4</v>
      </c>
      <c r="P30" s="24">
        <v>1</v>
      </c>
      <c r="Q30" s="23"/>
      <c r="R30" s="24">
        <v>2</v>
      </c>
      <c r="S30" s="23">
        <v>2</v>
      </c>
      <c r="T30" s="24">
        <v>4</v>
      </c>
      <c r="U30" s="23">
        <v>2</v>
      </c>
    </row>
    <row r="31" spans="1:32" ht="22" x14ac:dyDescent="0.3">
      <c r="A31" s="13" t="s">
        <v>28</v>
      </c>
      <c r="B31" s="14"/>
      <c r="C31" s="15"/>
      <c r="D31" s="14"/>
      <c r="E31" s="16"/>
      <c r="F31" s="19">
        <v>2</v>
      </c>
      <c r="G31" s="16"/>
      <c r="H31" s="19">
        <v>2</v>
      </c>
      <c r="I31" s="16">
        <v>1</v>
      </c>
      <c r="J31" s="19">
        <v>5</v>
      </c>
      <c r="K31" s="16">
        <v>2</v>
      </c>
      <c r="L31" s="19">
        <v>4</v>
      </c>
      <c r="M31" s="16">
        <v>3</v>
      </c>
      <c r="N31" s="19">
        <v>5</v>
      </c>
      <c r="O31" s="16">
        <v>2</v>
      </c>
      <c r="P31" s="19">
        <v>5</v>
      </c>
      <c r="Q31" s="16">
        <v>1</v>
      </c>
      <c r="R31" s="19">
        <v>2</v>
      </c>
      <c r="S31" s="16">
        <v>4</v>
      </c>
      <c r="T31" s="19">
        <v>4</v>
      </c>
      <c r="U31" s="16">
        <v>4</v>
      </c>
    </row>
    <row r="32" spans="1:32" ht="22" x14ac:dyDescent="0.3">
      <c r="A32" s="20" t="s">
        <v>29</v>
      </c>
      <c r="B32" s="21"/>
      <c r="C32" s="22"/>
      <c r="D32" s="21"/>
      <c r="E32" s="23"/>
      <c r="F32" s="24"/>
      <c r="G32" s="23"/>
      <c r="H32" s="24"/>
      <c r="I32" s="23"/>
      <c r="J32" s="24">
        <v>1</v>
      </c>
      <c r="K32" s="23"/>
      <c r="L32" s="24">
        <v>1</v>
      </c>
      <c r="M32" s="23"/>
      <c r="N32" s="24"/>
      <c r="O32" s="23"/>
      <c r="P32" s="24">
        <v>1</v>
      </c>
      <c r="Q32" s="23"/>
      <c r="R32" s="24"/>
      <c r="S32" s="23"/>
      <c r="T32" s="24">
        <v>1</v>
      </c>
      <c r="U32" s="23">
        <v>1</v>
      </c>
    </row>
    <row r="33" spans="1:21" ht="22" x14ac:dyDescent="0.3">
      <c r="A33" s="13" t="s">
        <v>30</v>
      </c>
      <c r="B33" s="14"/>
      <c r="C33" s="15"/>
      <c r="D33" s="14"/>
      <c r="E33" s="16"/>
      <c r="F33" s="19"/>
      <c r="G33" s="16"/>
      <c r="H33" s="19">
        <v>2</v>
      </c>
      <c r="I33" s="16"/>
      <c r="J33" s="19">
        <v>1</v>
      </c>
      <c r="K33" s="16">
        <v>1</v>
      </c>
      <c r="L33" s="19"/>
      <c r="M33" s="16"/>
      <c r="N33" s="19"/>
      <c r="O33" s="16"/>
      <c r="P33" s="19"/>
      <c r="Q33" s="16"/>
      <c r="R33" s="19"/>
      <c r="S33" s="16">
        <v>1</v>
      </c>
      <c r="T33" s="19"/>
      <c r="U33" s="16"/>
    </row>
    <row r="34" spans="1:21" ht="22" x14ac:dyDescent="0.3">
      <c r="A34" s="20" t="s">
        <v>31</v>
      </c>
      <c r="B34" s="21"/>
      <c r="C34" s="22"/>
      <c r="D34" s="21"/>
      <c r="E34" s="23"/>
      <c r="F34" s="24"/>
      <c r="G34" s="23"/>
      <c r="H34" s="24"/>
      <c r="I34" s="23"/>
      <c r="J34" s="24"/>
      <c r="K34" s="23"/>
      <c r="L34" s="24"/>
      <c r="M34" s="23"/>
      <c r="N34" s="24"/>
      <c r="O34" s="23"/>
      <c r="P34" s="24"/>
      <c r="Q34" s="23"/>
      <c r="R34" s="24">
        <v>4</v>
      </c>
      <c r="S34" s="23"/>
      <c r="T34" s="24">
        <v>1</v>
      </c>
      <c r="U34" s="23">
        <v>2</v>
      </c>
    </row>
    <row r="35" spans="1:21" ht="22" x14ac:dyDescent="0.3">
      <c r="A35" s="13" t="s">
        <v>80</v>
      </c>
      <c r="B35" s="14"/>
      <c r="C35" s="15"/>
      <c r="D35" s="14">
        <v>2</v>
      </c>
      <c r="E35" s="16"/>
      <c r="F35" s="19">
        <v>2</v>
      </c>
      <c r="G35" s="16">
        <v>3</v>
      </c>
      <c r="H35" s="19">
        <v>2</v>
      </c>
      <c r="I35" s="16">
        <v>1</v>
      </c>
      <c r="J35" s="19">
        <v>1</v>
      </c>
      <c r="K35" s="16"/>
      <c r="L35" s="19"/>
      <c r="M35" s="16"/>
      <c r="N35" s="19">
        <v>1</v>
      </c>
      <c r="O35" s="16">
        <v>2</v>
      </c>
      <c r="P35" s="19"/>
      <c r="Q35" s="16"/>
      <c r="R35" s="19">
        <v>6</v>
      </c>
      <c r="S35" s="16">
        <v>1</v>
      </c>
      <c r="T35" s="19">
        <v>3</v>
      </c>
      <c r="U35" s="16">
        <v>3</v>
      </c>
    </row>
    <row r="36" spans="1:21" ht="22" x14ac:dyDescent="0.3">
      <c r="A36" s="20" t="s">
        <v>32</v>
      </c>
      <c r="B36" s="21"/>
      <c r="C36" s="22"/>
      <c r="D36" s="21"/>
      <c r="E36" s="23"/>
      <c r="F36" s="24"/>
      <c r="G36" s="23"/>
      <c r="H36" s="24"/>
      <c r="I36" s="23"/>
      <c r="J36" s="24"/>
      <c r="K36" s="23"/>
      <c r="L36" s="24"/>
      <c r="M36" s="23"/>
      <c r="N36" s="24"/>
      <c r="O36" s="23"/>
      <c r="P36" s="24"/>
      <c r="Q36" s="23"/>
      <c r="R36" s="24">
        <v>1</v>
      </c>
      <c r="S36" s="23">
        <v>2</v>
      </c>
      <c r="T36" s="24">
        <v>3</v>
      </c>
      <c r="U36" s="23"/>
    </row>
    <row r="37" spans="1:21" ht="22" x14ac:dyDescent="0.3">
      <c r="A37" s="13" t="s">
        <v>33</v>
      </c>
      <c r="B37" s="14">
        <v>12</v>
      </c>
      <c r="C37" s="15">
        <v>5</v>
      </c>
      <c r="D37" s="14">
        <v>4</v>
      </c>
      <c r="E37" s="16"/>
      <c r="F37" s="19">
        <v>11</v>
      </c>
      <c r="G37" s="16">
        <v>1</v>
      </c>
      <c r="H37" s="19">
        <v>11</v>
      </c>
      <c r="I37" s="16">
        <v>1</v>
      </c>
      <c r="J37" s="19">
        <v>10</v>
      </c>
      <c r="K37" s="16">
        <v>2</v>
      </c>
      <c r="L37" s="19">
        <v>6</v>
      </c>
      <c r="M37" s="16">
        <v>7</v>
      </c>
      <c r="N37" s="19">
        <v>4</v>
      </c>
      <c r="O37" s="16">
        <v>1</v>
      </c>
      <c r="P37" s="19">
        <v>14</v>
      </c>
      <c r="Q37" s="16"/>
      <c r="R37" s="19">
        <v>10</v>
      </c>
      <c r="S37" s="16">
        <v>3</v>
      </c>
      <c r="T37" s="19">
        <v>6</v>
      </c>
      <c r="U37" s="16">
        <v>3</v>
      </c>
    </row>
    <row r="38" spans="1:21" ht="22" x14ac:dyDescent="0.3">
      <c r="A38" s="20" t="s">
        <v>34</v>
      </c>
      <c r="B38" s="21"/>
      <c r="C38" s="22"/>
      <c r="D38" s="21"/>
      <c r="E38" s="23"/>
      <c r="F38" s="24">
        <v>1</v>
      </c>
      <c r="G38" s="23"/>
      <c r="H38" s="24"/>
      <c r="I38" s="23"/>
      <c r="J38" s="24">
        <v>2</v>
      </c>
      <c r="K38" s="23"/>
      <c r="L38" s="24">
        <v>3</v>
      </c>
      <c r="M38" s="23">
        <v>1</v>
      </c>
      <c r="N38" s="24">
        <v>1</v>
      </c>
      <c r="O38" s="23"/>
      <c r="P38" s="24">
        <v>1</v>
      </c>
      <c r="Q38" s="23"/>
      <c r="R38" s="24">
        <v>4</v>
      </c>
      <c r="S38" s="23">
        <v>2</v>
      </c>
      <c r="T38" s="24">
        <v>1</v>
      </c>
      <c r="U38" s="23">
        <v>1</v>
      </c>
    </row>
    <row r="39" spans="1:21" ht="22" x14ac:dyDescent="0.3">
      <c r="A39" s="13" t="s">
        <v>35</v>
      </c>
      <c r="B39" s="14">
        <v>6</v>
      </c>
      <c r="C39" s="15">
        <v>7</v>
      </c>
      <c r="D39" s="14">
        <v>17</v>
      </c>
      <c r="E39" s="16">
        <v>10</v>
      </c>
      <c r="F39" s="19">
        <v>26</v>
      </c>
      <c r="G39" s="16">
        <v>15</v>
      </c>
      <c r="H39" s="19">
        <v>48</v>
      </c>
      <c r="I39" s="16">
        <v>48</v>
      </c>
      <c r="J39" s="19">
        <v>72</v>
      </c>
      <c r="K39" s="16">
        <v>58</v>
      </c>
      <c r="L39" s="19">
        <v>50</v>
      </c>
      <c r="M39" s="16">
        <v>63</v>
      </c>
      <c r="N39" s="19">
        <v>34</v>
      </c>
      <c r="O39" s="16">
        <v>25</v>
      </c>
      <c r="P39" s="19">
        <v>40</v>
      </c>
      <c r="Q39" s="16">
        <v>20</v>
      </c>
      <c r="R39" s="19">
        <v>32</v>
      </c>
      <c r="S39" s="16">
        <v>29</v>
      </c>
      <c r="T39" s="19">
        <v>41</v>
      </c>
      <c r="U39" s="16">
        <v>28</v>
      </c>
    </row>
    <row r="40" spans="1:21" ht="22" x14ac:dyDescent="0.3">
      <c r="A40" s="20" t="s">
        <v>36</v>
      </c>
      <c r="B40" s="21"/>
      <c r="C40" s="22">
        <v>1</v>
      </c>
      <c r="D40" s="21">
        <v>2</v>
      </c>
      <c r="E40" s="23"/>
      <c r="F40" s="24"/>
      <c r="G40" s="23"/>
      <c r="H40" s="24"/>
      <c r="I40" s="23"/>
      <c r="J40" s="24">
        <v>4</v>
      </c>
      <c r="K40" s="23">
        <v>1</v>
      </c>
      <c r="L40" s="24"/>
      <c r="M40" s="23">
        <v>1</v>
      </c>
      <c r="N40" s="24">
        <v>1</v>
      </c>
      <c r="O40" s="23">
        <v>1</v>
      </c>
      <c r="P40" s="24">
        <v>1</v>
      </c>
      <c r="Q40" s="23"/>
      <c r="R40" s="24"/>
      <c r="S40" s="23">
        <v>1</v>
      </c>
      <c r="T40" s="24">
        <v>3</v>
      </c>
      <c r="U40" s="23"/>
    </row>
    <row r="41" spans="1:21" ht="22" x14ac:dyDescent="0.3">
      <c r="A41" s="13" t="s">
        <v>37</v>
      </c>
      <c r="B41" s="14"/>
      <c r="C41" s="15"/>
      <c r="D41" s="14"/>
      <c r="E41" s="16"/>
      <c r="F41" s="19"/>
      <c r="G41" s="16"/>
      <c r="H41" s="19">
        <v>1</v>
      </c>
      <c r="I41" s="16"/>
      <c r="J41" s="19">
        <v>1</v>
      </c>
      <c r="K41" s="16">
        <v>1</v>
      </c>
      <c r="L41" s="19">
        <v>2</v>
      </c>
      <c r="M41" s="16"/>
      <c r="N41" s="19">
        <v>1</v>
      </c>
      <c r="O41" s="16">
        <v>1</v>
      </c>
      <c r="P41" s="19"/>
      <c r="Q41" s="16"/>
      <c r="R41" s="19">
        <v>1</v>
      </c>
      <c r="S41" s="16"/>
      <c r="T41" s="19">
        <v>1</v>
      </c>
      <c r="U41" s="16"/>
    </row>
    <row r="42" spans="1:21" ht="22" x14ac:dyDescent="0.3">
      <c r="A42" s="20" t="s">
        <v>38</v>
      </c>
      <c r="B42" s="21"/>
      <c r="C42" s="22"/>
      <c r="D42" s="21"/>
      <c r="E42" s="23"/>
      <c r="F42" s="24"/>
      <c r="G42" s="23"/>
      <c r="H42" s="24"/>
      <c r="I42" s="23"/>
      <c r="J42" s="24"/>
      <c r="K42" s="23"/>
      <c r="L42" s="24"/>
      <c r="M42" s="23"/>
      <c r="N42" s="24"/>
      <c r="O42" s="23"/>
      <c r="P42" s="24"/>
      <c r="Q42" s="23">
        <v>1</v>
      </c>
      <c r="R42" s="24">
        <v>1</v>
      </c>
      <c r="S42" s="23"/>
      <c r="T42" s="24">
        <v>1</v>
      </c>
      <c r="U42" s="23">
        <v>1</v>
      </c>
    </row>
    <row r="43" spans="1:21" ht="22" x14ac:dyDescent="0.3">
      <c r="A43" s="13" t="s">
        <v>39</v>
      </c>
      <c r="B43" s="14"/>
      <c r="C43" s="15"/>
      <c r="D43" s="14"/>
      <c r="E43" s="16"/>
      <c r="F43" s="19"/>
      <c r="G43" s="16"/>
      <c r="H43" s="19">
        <v>3</v>
      </c>
      <c r="I43" s="16">
        <v>1</v>
      </c>
      <c r="J43" s="19">
        <v>1</v>
      </c>
      <c r="K43" s="16"/>
      <c r="L43" s="19"/>
      <c r="M43" s="16"/>
      <c r="N43" s="19">
        <v>1</v>
      </c>
      <c r="O43" s="16"/>
      <c r="P43" s="19">
        <v>2</v>
      </c>
      <c r="Q43" s="16">
        <v>1</v>
      </c>
      <c r="R43" s="19"/>
      <c r="S43" s="16">
        <v>5</v>
      </c>
      <c r="T43" s="19"/>
      <c r="U43" s="16">
        <v>1</v>
      </c>
    </row>
    <row r="44" spans="1:21" ht="22" x14ac:dyDescent="0.3">
      <c r="A44" s="20" t="s">
        <v>77</v>
      </c>
      <c r="B44" s="21"/>
      <c r="C44" s="22"/>
      <c r="D44" s="21"/>
      <c r="E44" s="23"/>
      <c r="F44" s="24"/>
      <c r="G44" s="23">
        <v>1</v>
      </c>
      <c r="H44" s="24"/>
      <c r="I44" s="23"/>
      <c r="J44" s="24"/>
      <c r="K44" s="23"/>
      <c r="L44" s="24"/>
      <c r="M44" s="23"/>
      <c r="N44" s="24"/>
      <c r="O44" s="23"/>
      <c r="P44" s="24"/>
      <c r="Q44" s="23"/>
      <c r="R44" s="24"/>
      <c r="S44" s="23"/>
      <c r="T44" s="24"/>
      <c r="U44" s="23"/>
    </row>
    <row r="45" spans="1:21" ht="22" x14ac:dyDescent="0.3">
      <c r="A45" s="13" t="s">
        <v>140</v>
      </c>
      <c r="B45" s="14"/>
      <c r="C45" s="15"/>
      <c r="D45" s="14"/>
      <c r="E45" s="16"/>
      <c r="F45" s="19"/>
      <c r="G45" s="16"/>
      <c r="H45" s="19"/>
      <c r="I45" s="16"/>
      <c r="J45" s="19"/>
      <c r="K45" s="16"/>
      <c r="L45" s="19"/>
      <c r="M45" s="16"/>
      <c r="N45" s="19"/>
      <c r="O45" s="16"/>
      <c r="P45" s="19"/>
      <c r="Q45" s="16"/>
      <c r="R45" s="19"/>
      <c r="S45" s="16"/>
      <c r="T45" s="19"/>
      <c r="U45" s="16">
        <v>1</v>
      </c>
    </row>
    <row r="46" spans="1:21" ht="22" x14ac:dyDescent="0.3">
      <c r="A46" s="20" t="s">
        <v>40</v>
      </c>
      <c r="B46" s="21"/>
      <c r="C46" s="22"/>
      <c r="D46" s="21"/>
      <c r="E46" s="23"/>
      <c r="F46" s="24">
        <v>1</v>
      </c>
      <c r="G46" s="23"/>
      <c r="H46" s="24">
        <v>2</v>
      </c>
      <c r="I46" s="23"/>
      <c r="J46" s="24">
        <v>1</v>
      </c>
      <c r="K46" s="23"/>
      <c r="L46" s="24">
        <v>1</v>
      </c>
      <c r="M46" s="23"/>
      <c r="N46" s="24">
        <v>1</v>
      </c>
      <c r="O46" s="23"/>
      <c r="P46" s="24">
        <v>1</v>
      </c>
      <c r="Q46" s="23"/>
      <c r="R46" s="24">
        <v>1</v>
      </c>
      <c r="S46" s="23"/>
      <c r="T46" s="24">
        <v>1</v>
      </c>
      <c r="U46" s="23"/>
    </row>
    <row r="47" spans="1:21" ht="22" x14ac:dyDescent="0.3">
      <c r="A47" s="13" t="s">
        <v>41</v>
      </c>
      <c r="B47" s="14"/>
      <c r="C47" s="15"/>
      <c r="D47" s="14"/>
      <c r="E47" s="16"/>
      <c r="F47" s="19"/>
      <c r="G47" s="16"/>
      <c r="H47" s="19"/>
      <c r="I47" s="16"/>
      <c r="J47" s="19"/>
      <c r="K47" s="16"/>
      <c r="L47" s="19">
        <v>1</v>
      </c>
      <c r="M47" s="16"/>
      <c r="N47" s="19"/>
      <c r="O47" s="16"/>
      <c r="P47" s="19">
        <v>1</v>
      </c>
      <c r="Q47" s="16"/>
      <c r="R47" s="19">
        <v>3</v>
      </c>
      <c r="S47" s="16"/>
      <c r="T47" s="19">
        <v>2</v>
      </c>
      <c r="U47" s="16"/>
    </row>
    <row r="48" spans="1:21" ht="22" x14ac:dyDescent="0.3">
      <c r="A48" s="20" t="s">
        <v>42</v>
      </c>
      <c r="B48" s="21"/>
      <c r="C48" s="22"/>
      <c r="D48" s="21"/>
      <c r="E48" s="23"/>
      <c r="F48" s="24"/>
      <c r="G48" s="23"/>
      <c r="H48" s="24"/>
      <c r="I48" s="23"/>
      <c r="J48" s="24">
        <v>1</v>
      </c>
      <c r="K48" s="23">
        <v>1</v>
      </c>
      <c r="L48" s="24"/>
      <c r="M48" s="23"/>
      <c r="N48" s="24"/>
      <c r="O48" s="23"/>
      <c r="P48" s="24"/>
      <c r="Q48" s="23"/>
      <c r="R48" s="24"/>
      <c r="S48" s="23"/>
      <c r="T48" s="24"/>
      <c r="U48" s="23"/>
    </row>
    <row r="49" spans="1:21" ht="22" x14ac:dyDescent="0.3">
      <c r="A49" s="13" t="s">
        <v>78</v>
      </c>
      <c r="B49" s="14"/>
      <c r="C49" s="15">
        <v>2</v>
      </c>
      <c r="D49" s="14">
        <v>1</v>
      </c>
      <c r="E49" s="16">
        <v>3</v>
      </c>
      <c r="F49" s="19">
        <v>5</v>
      </c>
      <c r="G49" s="16">
        <v>2</v>
      </c>
      <c r="H49" s="19">
        <v>5</v>
      </c>
      <c r="I49" s="16"/>
      <c r="J49" s="19">
        <v>3</v>
      </c>
      <c r="K49" s="16">
        <v>2</v>
      </c>
      <c r="L49" s="19">
        <v>4</v>
      </c>
      <c r="M49" s="16">
        <v>2</v>
      </c>
      <c r="N49" s="19">
        <v>1</v>
      </c>
      <c r="O49" s="16">
        <v>4</v>
      </c>
      <c r="P49" s="19">
        <v>2</v>
      </c>
      <c r="Q49" s="16">
        <v>1</v>
      </c>
      <c r="R49" s="19">
        <v>1</v>
      </c>
      <c r="S49" s="16"/>
      <c r="T49" s="19">
        <v>1</v>
      </c>
      <c r="U49" s="16"/>
    </row>
    <row r="50" spans="1:21" ht="22" x14ac:dyDescent="0.3">
      <c r="A50" s="20" t="s">
        <v>43</v>
      </c>
      <c r="B50" s="21">
        <v>1</v>
      </c>
      <c r="C50" s="22">
        <v>2</v>
      </c>
      <c r="D50" s="21"/>
      <c r="E50" s="23"/>
      <c r="F50" s="24">
        <v>1</v>
      </c>
      <c r="G50" s="23"/>
      <c r="H50" s="24">
        <v>1</v>
      </c>
      <c r="I50" s="23"/>
      <c r="J50" s="24"/>
      <c r="K50" s="23"/>
      <c r="L50" s="24"/>
      <c r="M50" s="23">
        <v>1</v>
      </c>
      <c r="N50" s="24"/>
      <c r="O50" s="23"/>
      <c r="P50" s="24"/>
      <c r="Q50" s="23"/>
      <c r="R50" s="24"/>
      <c r="S50" s="23"/>
      <c r="T50" s="24"/>
      <c r="U50" s="23">
        <v>1</v>
      </c>
    </row>
    <row r="51" spans="1:21" ht="22" x14ac:dyDescent="0.3">
      <c r="A51" s="13" t="s">
        <v>44</v>
      </c>
      <c r="B51" s="14"/>
      <c r="C51" s="15"/>
      <c r="D51" s="14"/>
      <c r="E51" s="16"/>
      <c r="F51" s="19"/>
      <c r="G51" s="16"/>
      <c r="H51" s="19"/>
      <c r="I51" s="16"/>
      <c r="J51" s="19"/>
      <c r="K51" s="16"/>
      <c r="L51" s="19">
        <v>2</v>
      </c>
      <c r="M51" s="16"/>
      <c r="N51" s="19"/>
      <c r="O51" s="16"/>
      <c r="P51" s="19">
        <v>3</v>
      </c>
      <c r="Q51" s="16"/>
      <c r="R51" s="19">
        <v>11</v>
      </c>
      <c r="S51" s="16">
        <v>3</v>
      </c>
      <c r="T51" s="19">
        <v>1</v>
      </c>
      <c r="U51" s="16">
        <v>1</v>
      </c>
    </row>
    <row r="52" spans="1:21" ht="22" x14ac:dyDescent="0.3">
      <c r="A52" s="20" t="s">
        <v>45</v>
      </c>
      <c r="B52" s="21"/>
      <c r="C52" s="22"/>
      <c r="D52" s="21"/>
      <c r="E52" s="23"/>
      <c r="F52" s="24"/>
      <c r="G52" s="23"/>
      <c r="H52" s="24"/>
      <c r="I52" s="23"/>
      <c r="J52" s="24"/>
      <c r="K52" s="23"/>
      <c r="L52" s="24">
        <v>1</v>
      </c>
      <c r="M52" s="23"/>
      <c r="N52" s="24"/>
      <c r="O52" s="23"/>
      <c r="P52" s="24">
        <v>2</v>
      </c>
      <c r="Q52" s="23"/>
      <c r="R52" s="24">
        <v>1</v>
      </c>
      <c r="S52" s="23"/>
      <c r="T52" s="24"/>
      <c r="U52" s="23"/>
    </row>
    <row r="53" spans="1:21" ht="22" x14ac:dyDescent="0.3">
      <c r="A53" s="13" t="s">
        <v>46</v>
      </c>
      <c r="B53" s="14"/>
      <c r="C53" s="15"/>
      <c r="D53" s="14"/>
      <c r="E53" s="16"/>
      <c r="F53" s="19"/>
      <c r="G53" s="16"/>
      <c r="H53" s="19"/>
      <c r="I53" s="16">
        <v>1</v>
      </c>
      <c r="J53" s="19"/>
      <c r="K53" s="16">
        <v>1</v>
      </c>
      <c r="L53" s="19"/>
      <c r="M53" s="16"/>
      <c r="N53" s="19"/>
      <c r="O53" s="16"/>
      <c r="P53" s="19"/>
      <c r="Q53" s="16"/>
      <c r="R53" s="19"/>
      <c r="S53" s="16"/>
      <c r="T53" s="19"/>
      <c r="U53" s="16"/>
    </row>
    <row r="54" spans="1:21" ht="22" x14ac:dyDescent="0.3">
      <c r="A54" s="20" t="s">
        <v>47</v>
      </c>
      <c r="B54" s="21"/>
      <c r="C54" s="22"/>
      <c r="D54" s="21"/>
      <c r="E54" s="23"/>
      <c r="F54" s="24"/>
      <c r="G54" s="23"/>
      <c r="H54" s="24"/>
      <c r="I54" s="23"/>
      <c r="J54" s="24">
        <v>5</v>
      </c>
      <c r="K54" s="23">
        <v>3</v>
      </c>
      <c r="L54" s="24"/>
      <c r="M54" s="23">
        <v>2</v>
      </c>
      <c r="N54" s="24">
        <v>5</v>
      </c>
      <c r="O54" s="23">
        <v>3</v>
      </c>
      <c r="P54" s="24">
        <v>10</v>
      </c>
      <c r="Q54" s="23">
        <v>8</v>
      </c>
      <c r="R54" s="24">
        <v>12</v>
      </c>
      <c r="S54" s="23">
        <v>11</v>
      </c>
      <c r="T54" s="24">
        <v>19</v>
      </c>
      <c r="U54" s="23">
        <v>28</v>
      </c>
    </row>
    <row r="55" spans="1:21" ht="22" x14ac:dyDescent="0.3">
      <c r="A55" s="13" t="s">
        <v>48</v>
      </c>
      <c r="B55" s="14">
        <v>5</v>
      </c>
      <c r="C55" s="15"/>
      <c r="D55" s="14">
        <v>3</v>
      </c>
      <c r="E55" s="16"/>
      <c r="F55" s="19">
        <v>4</v>
      </c>
      <c r="G55" s="16"/>
      <c r="H55" s="19">
        <v>11</v>
      </c>
      <c r="I55" s="16">
        <v>1</v>
      </c>
      <c r="J55" s="19">
        <v>10</v>
      </c>
      <c r="K55" s="16">
        <v>1</v>
      </c>
      <c r="L55" s="19">
        <v>7</v>
      </c>
      <c r="M55" s="16"/>
      <c r="N55" s="19">
        <v>1</v>
      </c>
      <c r="O55" s="16">
        <v>1</v>
      </c>
      <c r="P55" s="19">
        <v>3</v>
      </c>
      <c r="Q55" s="16">
        <v>2</v>
      </c>
      <c r="R55" s="19">
        <v>3</v>
      </c>
      <c r="S55" s="16"/>
      <c r="T55" s="19"/>
      <c r="U55" s="16"/>
    </row>
    <row r="56" spans="1:21" ht="22" x14ac:dyDescent="0.3">
      <c r="A56" s="20" t="s">
        <v>49</v>
      </c>
      <c r="B56" s="21"/>
      <c r="C56" s="22"/>
      <c r="D56" s="21"/>
      <c r="E56" s="23"/>
      <c r="F56" s="24"/>
      <c r="G56" s="23"/>
      <c r="H56" s="24">
        <v>1</v>
      </c>
      <c r="I56" s="23"/>
      <c r="J56" s="24"/>
      <c r="K56" s="23"/>
      <c r="L56" s="24"/>
      <c r="M56" s="23"/>
      <c r="N56" s="24"/>
      <c r="O56" s="23"/>
      <c r="P56" s="24"/>
      <c r="Q56" s="23"/>
      <c r="R56" s="24"/>
      <c r="S56" s="23"/>
      <c r="T56" s="24"/>
      <c r="U56" s="23"/>
    </row>
    <row r="57" spans="1:21" ht="22" x14ac:dyDescent="0.3">
      <c r="A57" s="13" t="s">
        <v>50</v>
      </c>
      <c r="B57" s="14">
        <v>1</v>
      </c>
      <c r="C57" s="15"/>
      <c r="D57" s="14"/>
      <c r="E57" s="16"/>
      <c r="F57" s="19"/>
      <c r="G57" s="16"/>
      <c r="H57" s="19">
        <v>1</v>
      </c>
      <c r="I57" s="16">
        <v>1</v>
      </c>
      <c r="J57" s="19">
        <v>5</v>
      </c>
      <c r="K57" s="16">
        <v>2</v>
      </c>
      <c r="L57" s="19">
        <v>3</v>
      </c>
      <c r="M57" s="16">
        <v>2</v>
      </c>
      <c r="N57" s="19"/>
      <c r="O57" s="16"/>
      <c r="P57" s="19"/>
      <c r="Q57" s="16">
        <v>2</v>
      </c>
      <c r="R57" s="19">
        <v>3</v>
      </c>
      <c r="S57" s="16">
        <v>1</v>
      </c>
      <c r="T57" s="19"/>
      <c r="U57" s="16">
        <v>1</v>
      </c>
    </row>
    <row r="58" spans="1:21" ht="22" x14ac:dyDescent="0.3">
      <c r="A58" s="20" t="s">
        <v>51</v>
      </c>
      <c r="B58" s="21"/>
      <c r="C58" s="22"/>
      <c r="D58" s="21"/>
      <c r="E58" s="23"/>
      <c r="F58" s="24">
        <v>1</v>
      </c>
      <c r="G58" s="23"/>
      <c r="H58" s="24"/>
      <c r="I58" s="23"/>
      <c r="J58" s="24">
        <v>1</v>
      </c>
      <c r="K58" s="23"/>
      <c r="L58" s="24"/>
      <c r="M58" s="23"/>
      <c r="N58" s="24">
        <v>1</v>
      </c>
      <c r="O58" s="23"/>
      <c r="P58" s="24"/>
      <c r="Q58" s="23"/>
      <c r="R58" s="24"/>
      <c r="S58" s="23"/>
      <c r="T58" s="24">
        <v>1</v>
      </c>
      <c r="U58" s="23"/>
    </row>
    <row r="59" spans="1:21" ht="22" x14ac:dyDescent="0.3">
      <c r="A59" s="13" t="s">
        <v>52</v>
      </c>
      <c r="B59" s="14"/>
      <c r="C59" s="15"/>
      <c r="D59" s="14"/>
      <c r="E59" s="16"/>
      <c r="F59" s="19"/>
      <c r="G59" s="16"/>
      <c r="H59" s="19"/>
      <c r="I59" s="16"/>
      <c r="J59" s="19"/>
      <c r="K59" s="16"/>
      <c r="L59" s="19">
        <v>1</v>
      </c>
      <c r="M59" s="16"/>
      <c r="N59" s="19"/>
      <c r="O59" s="16"/>
      <c r="P59" s="19"/>
      <c r="Q59" s="16">
        <v>1</v>
      </c>
      <c r="R59" s="19"/>
      <c r="S59" s="16"/>
      <c r="T59" s="19"/>
      <c r="U59" s="16"/>
    </row>
    <row r="60" spans="1:21" ht="22" x14ac:dyDescent="0.3">
      <c r="A60" s="20" t="s">
        <v>53</v>
      </c>
      <c r="B60" s="21"/>
      <c r="C60" s="22"/>
      <c r="D60" s="21"/>
      <c r="E60" s="23"/>
      <c r="F60" s="24"/>
      <c r="G60" s="23"/>
      <c r="H60" s="24"/>
      <c r="I60" s="23"/>
      <c r="J60" s="24"/>
      <c r="K60" s="23"/>
      <c r="L60" s="24"/>
      <c r="M60" s="23">
        <v>1</v>
      </c>
      <c r="N60" s="24"/>
      <c r="O60" s="23">
        <v>1</v>
      </c>
      <c r="P60" s="24"/>
      <c r="Q60" s="23"/>
      <c r="R60" s="24"/>
      <c r="S60" s="23"/>
      <c r="T60" s="24"/>
      <c r="U60" s="23"/>
    </row>
    <row r="61" spans="1:21" ht="22" x14ac:dyDescent="0.3">
      <c r="A61" s="13" t="s">
        <v>54</v>
      </c>
      <c r="B61" s="14"/>
      <c r="C61" s="15">
        <v>1</v>
      </c>
      <c r="D61" s="14"/>
      <c r="E61" s="16"/>
      <c r="F61" s="19"/>
      <c r="G61" s="16"/>
      <c r="H61" s="19">
        <v>2</v>
      </c>
      <c r="I61" s="16"/>
      <c r="J61" s="19">
        <v>4</v>
      </c>
      <c r="K61" s="16">
        <v>1</v>
      </c>
      <c r="L61" s="19"/>
      <c r="M61" s="16"/>
      <c r="N61" s="19"/>
      <c r="O61" s="16"/>
      <c r="P61" s="19">
        <v>1</v>
      </c>
      <c r="Q61" s="16"/>
      <c r="R61" s="19">
        <v>1</v>
      </c>
      <c r="S61" s="16"/>
      <c r="T61" s="19"/>
      <c r="U61" s="16"/>
    </row>
    <row r="62" spans="1:21" ht="22" x14ac:dyDescent="0.3">
      <c r="A62" s="20" t="s">
        <v>55</v>
      </c>
      <c r="B62" s="21">
        <v>9</v>
      </c>
      <c r="C62" s="22">
        <v>2</v>
      </c>
      <c r="D62" s="21">
        <v>21</v>
      </c>
      <c r="E62" s="23">
        <v>2</v>
      </c>
      <c r="F62" s="24">
        <v>32</v>
      </c>
      <c r="G62" s="23">
        <v>6</v>
      </c>
      <c r="H62" s="24">
        <v>18</v>
      </c>
      <c r="I62" s="23">
        <v>8</v>
      </c>
      <c r="J62" s="24">
        <v>28</v>
      </c>
      <c r="K62" s="23">
        <v>13</v>
      </c>
      <c r="L62" s="24">
        <v>14</v>
      </c>
      <c r="M62" s="23">
        <v>15</v>
      </c>
      <c r="N62" s="24">
        <v>15</v>
      </c>
      <c r="O62" s="23">
        <v>8</v>
      </c>
      <c r="P62" s="24">
        <v>17</v>
      </c>
      <c r="Q62" s="23">
        <v>7</v>
      </c>
      <c r="R62" s="24">
        <v>12</v>
      </c>
      <c r="S62" s="23">
        <v>15</v>
      </c>
      <c r="T62" s="24">
        <v>7</v>
      </c>
      <c r="U62" s="23">
        <v>14</v>
      </c>
    </row>
    <row r="63" spans="1:21" ht="22" x14ac:dyDescent="0.3">
      <c r="A63" s="13" t="s">
        <v>56</v>
      </c>
      <c r="B63" s="14"/>
      <c r="C63" s="15"/>
      <c r="D63" s="14"/>
      <c r="E63" s="16"/>
      <c r="F63" s="19"/>
      <c r="G63" s="16"/>
      <c r="H63" s="19"/>
      <c r="I63" s="16"/>
      <c r="J63" s="19"/>
      <c r="K63" s="16"/>
      <c r="L63" s="19">
        <v>2</v>
      </c>
      <c r="M63" s="16">
        <v>1</v>
      </c>
      <c r="N63" s="19">
        <v>1</v>
      </c>
      <c r="O63" s="16">
        <v>1</v>
      </c>
      <c r="P63" s="19">
        <v>1</v>
      </c>
      <c r="Q63" s="16"/>
      <c r="R63" s="19">
        <v>2</v>
      </c>
      <c r="S63" s="16">
        <v>1</v>
      </c>
      <c r="T63" s="19"/>
      <c r="U63" s="16">
        <v>1</v>
      </c>
    </row>
    <row r="64" spans="1:21" ht="22" x14ac:dyDescent="0.3">
      <c r="A64" s="20" t="s">
        <v>57</v>
      </c>
      <c r="B64" s="21"/>
      <c r="C64" s="22"/>
      <c r="D64" s="21"/>
      <c r="E64" s="23"/>
      <c r="F64" s="24">
        <v>7</v>
      </c>
      <c r="G64" s="23">
        <v>5</v>
      </c>
      <c r="H64" s="24">
        <v>5</v>
      </c>
      <c r="I64" s="23">
        <v>2</v>
      </c>
      <c r="J64" s="24"/>
      <c r="K64" s="23">
        <v>3</v>
      </c>
      <c r="L64" s="24">
        <v>3</v>
      </c>
      <c r="M64" s="23"/>
      <c r="N64" s="24">
        <v>2</v>
      </c>
      <c r="O64" s="23">
        <v>1</v>
      </c>
      <c r="P64" s="24">
        <v>4</v>
      </c>
      <c r="Q64" s="23"/>
      <c r="R64" s="24">
        <v>2</v>
      </c>
      <c r="S64" s="23">
        <v>2</v>
      </c>
      <c r="T64" s="24">
        <v>6</v>
      </c>
      <c r="U64" s="23">
        <v>3</v>
      </c>
    </row>
    <row r="65" spans="1:21" ht="22" x14ac:dyDescent="0.3">
      <c r="A65" s="13" t="s">
        <v>58</v>
      </c>
      <c r="B65" s="14"/>
      <c r="C65" s="15"/>
      <c r="D65" s="14"/>
      <c r="E65" s="16"/>
      <c r="F65" s="19"/>
      <c r="G65" s="16"/>
      <c r="H65" s="19"/>
      <c r="I65" s="16"/>
      <c r="J65" s="19"/>
      <c r="K65" s="16"/>
      <c r="L65" s="19">
        <v>2</v>
      </c>
      <c r="M65" s="16">
        <v>1</v>
      </c>
      <c r="N65" s="19">
        <v>1</v>
      </c>
      <c r="O65" s="16"/>
      <c r="P65" s="19">
        <v>1</v>
      </c>
      <c r="Q65" s="16"/>
      <c r="R65" s="19"/>
      <c r="S65" s="16">
        <v>1</v>
      </c>
      <c r="T65" s="19"/>
      <c r="U65" s="16">
        <v>1</v>
      </c>
    </row>
    <row r="66" spans="1:21" ht="22" x14ac:dyDescent="0.3">
      <c r="A66" s="20" t="s">
        <v>59</v>
      </c>
      <c r="B66" s="21"/>
      <c r="C66" s="22"/>
      <c r="D66" s="21"/>
      <c r="E66" s="23"/>
      <c r="F66" s="24">
        <v>1</v>
      </c>
      <c r="G66" s="23"/>
      <c r="H66" s="24">
        <v>2</v>
      </c>
      <c r="I66" s="23"/>
      <c r="J66" s="24">
        <v>3</v>
      </c>
      <c r="K66" s="23">
        <v>3</v>
      </c>
      <c r="L66" s="24">
        <v>2</v>
      </c>
      <c r="M66" s="23">
        <v>1</v>
      </c>
      <c r="N66" s="24">
        <v>2</v>
      </c>
      <c r="O66" s="23"/>
      <c r="P66" s="24">
        <v>5</v>
      </c>
      <c r="Q66" s="23">
        <v>4</v>
      </c>
      <c r="R66" s="24">
        <v>6</v>
      </c>
      <c r="S66" s="23"/>
      <c r="T66" s="24">
        <v>1</v>
      </c>
      <c r="U66" s="23">
        <v>4</v>
      </c>
    </row>
    <row r="67" spans="1:21" ht="22" x14ac:dyDescent="0.3">
      <c r="A67" s="13" t="s">
        <v>60</v>
      </c>
      <c r="B67" s="14">
        <v>3</v>
      </c>
      <c r="C67" s="15">
        <v>1</v>
      </c>
      <c r="D67" s="14">
        <v>3</v>
      </c>
      <c r="E67" s="16"/>
      <c r="F67" s="19">
        <v>2</v>
      </c>
      <c r="G67" s="16"/>
      <c r="H67" s="19">
        <v>4</v>
      </c>
      <c r="I67" s="16"/>
      <c r="J67" s="19">
        <v>5</v>
      </c>
      <c r="K67" s="16">
        <v>4</v>
      </c>
      <c r="L67" s="19"/>
      <c r="M67" s="16">
        <v>2</v>
      </c>
      <c r="N67" s="19">
        <v>1</v>
      </c>
      <c r="O67" s="16"/>
      <c r="P67" s="19">
        <v>1</v>
      </c>
      <c r="Q67" s="16">
        <v>1</v>
      </c>
      <c r="R67" s="19">
        <v>1</v>
      </c>
      <c r="S67" s="16">
        <v>1</v>
      </c>
      <c r="T67" s="19">
        <v>3</v>
      </c>
      <c r="U67" s="16"/>
    </row>
    <row r="68" spans="1:21" ht="22" x14ac:dyDescent="0.3">
      <c r="A68" s="20" t="s">
        <v>61</v>
      </c>
      <c r="B68" s="21"/>
      <c r="C68" s="22"/>
      <c r="D68" s="21"/>
      <c r="E68" s="23"/>
      <c r="F68" s="24"/>
      <c r="G68" s="23"/>
      <c r="H68" s="24"/>
      <c r="I68" s="23"/>
      <c r="J68" s="24"/>
      <c r="K68" s="23"/>
      <c r="L68" s="24">
        <v>1</v>
      </c>
      <c r="M68" s="23"/>
      <c r="N68" s="24"/>
      <c r="O68" s="23"/>
      <c r="P68" s="24">
        <v>1</v>
      </c>
      <c r="Q68" s="23"/>
      <c r="R68" s="24"/>
      <c r="S68" s="23"/>
      <c r="T68" s="24"/>
      <c r="U68" s="23"/>
    </row>
    <row r="69" spans="1:21" ht="22" x14ac:dyDescent="0.3">
      <c r="A69" s="13" t="s">
        <v>62</v>
      </c>
      <c r="B69" s="14"/>
      <c r="C69" s="15"/>
      <c r="D69" s="14">
        <v>2</v>
      </c>
      <c r="E69" s="16"/>
      <c r="F69" s="19"/>
      <c r="G69" s="16"/>
      <c r="H69" s="19"/>
      <c r="I69" s="16"/>
      <c r="J69" s="19"/>
      <c r="K69" s="16"/>
      <c r="L69" s="19"/>
      <c r="M69" s="16"/>
      <c r="N69" s="19"/>
      <c r="O69" s="16"/>
      <c r="P69" s="19">
        <v>1</v>
      </c>
      <c r="Q69" s="16"/>
      <c r="R69" s="19">
        <v>1</v>
      </c>
      <c r="S69" s="16"/>
      <c r="T69" s="19"/>
      <c r="U69" s="16"/>
    </row>
    <row r="70" spans="1:21" ht="22" x14ac:dyDescent="0.3">
      <c r="A70" s="20" t="s">
        <v>63</v>
      </c>
      <c r="B70" s="21"/>
      <c r="C70" s="22"/>
      <c r="D70" s="21"/>
      <c r="E70" s="23"/>
      <c r="F70" s="24"/>
      <c r="G70" s="23"/>
      <c r="H70" s="24"/>
      <c r="I70" s="23"/>
      <c r="J70" s="24"/>
      <c r="K70" s="23"/>
      <c r="L70" s="24"/>
      <c r="M70" s="23"/>
      <c r="N70" s="24"/>
      <c r="O70" s="23"/>
      <c r="P70" s="24">
        <v>1</v>
      </c>
      <c r="Q70" s="23"/>
      <c r="R70" s="24"/>
      <c r="S70" s="23"/>
      <c r="T70" s="24"/>
      <c r="U70" s="23"/>
    </row>
    <row r="71" spans="1:21" ht="22" x14ac:dyDescent="0.3">
      <c r="A71" s="13" t="s">
        <v>64</v>
      </c>
      <c r="B71" s="14"/>
      <c r="C71" s="15"/>
      <c r="D71" s="14"/>
      <c r="E71" s="16"/>
      <c r="F71" s="19">
        <v>2</v>
      </c>
      <c r="G71" s="16"/>
      <c r="H71" s="19">
        <v>2</v>
      </c>
      <c r="I71" s="16"/>
      <c r="J71" s="19">
        <v>2</v>
      </c>
      <c r="K71" s="16">
        <v>1</v>
      </c>
      <c r="L71" s="19">
        <v>4</v>
      </c>
      <c r="M71" s="16"/>
      <c r="N71" s="19">
        <v>3</v>
      </c>
      <c r="O71" s="16"/>
      <c r="P71" s="19">
        <v>1</v>
      </c>
      <c r="Q71" s="16"/>
      <c r="R71" s="19">
        <v>1</v>
      </c>
      <c r="S71" s="16">
        <v>1</v>
      </c>
      <c r="T71" s="19">
        <v>1</v>
      </c>
      <c r="U71" s="16">
        <v>1</v>
      </c>
    </row>
    <row r="72" spans="1:21" ht="22" x14ac:dyDescent="0.3">
      <c r="A72" s="20" t="s">
        <v>65</v>
      </c>
      <c r="B72" s="21">
        <v>144</v>
      </c>
      <c r="C72" s="22">
        <v>24</v>
      </c>
      <c r="D72" s="21">
        <v>140</v>
      </c>
      <c r="E72" s="23">
        <v>28</v>
      </c>
      <c r="F72" s="24">
        <v>234</v>
      </c>
      <c r="G72" s="23">
        <v>72</v>
      </c>
      <c r="H72" s="24">
        <v>241</v>
      </c>
      <c r="I72" s="23">
        <v>108</v>
      </c>
      <c r="J72" s="24">
        <v>246</v>
      </c>
      <c r="K72" s="23">
        <v>141</v>
      </c>
      <c r="L72" s="24">
        <v>275</v>
      </c>
      <c r="M72" s="23">
        <v>171</v>
      </c>
      <c r="N72" s="24">
        <v>328</v>
      </c>
      <c r="O72" s="23">
        <v>231</v>
      </c>
      <c r="P72" s="24">
        <v>335</v>
      </c>
      <c r="Q72" s="23">
        <v>210</v>
      </c>
      <c r="R72" s="24">
        <v>291</v>
      </c>
      <c r="S72" s="23">
        <v>251</v>
      </c>
      <c r="T72" s="24">
        <v>308</v>
      </c>
      <c r="U72" s="23">
        <v>286</v>
      </c>
    </row>
    <row r="73" spans="1:21" ht="22" x14ac:dyDescent="0.3">
      <c r="A73" s="13" t="s">
        <v>66</v>
      </c>
      <c r="B73" s="14"/>
      <c r="C73" s="15"/>
      <c r="D73" s="14">
        <v>1</v>
      </c>
      <c r="E73" s="16"/>
      <c r="F73" s="19"/>
      <c r="G73" s="16"/>
      <c r="H73" s="19">
        <v>2</v>
      </c>
      <c r="I73" s="16">
        <v>1</v>
      </c>
      <c r="J73" s="19">
        <v>1</v>
      </c>
      <c r="K73" s="16"/>
      <c r="L73" s="19"/>
      <c r="M73" s="16">
        <v>1</v>
      </c>
      <c r="N73" s="19"/>
      <c r="O73" s="16"/>
      <c r="P73" s="19">
        <v>1</v>
      </c>
      <c r="Q73" s="16"/>
      <c r="R73" s="19"/>
      <c r="S73" s="16">
        <v>1</v>
      </c>
      <c r="T73" s="19">
        <v>12</v>
      </c>
      <c r="U73" s="16">
        <v>5</v>
      </c>
    </row>
    <row r="74" spans="1:21" ht="22" x14ac:dyDescent="0.3">
      <c r="A74" s="20" t="s">
        <v>67</v>
      </c>
      <c r="B74" s="21">
        <v>12</v>
      </c>
      <c r="C74" s="22">
        <v>1</v>
      </c>
      <c r="D74" s="21">
        <v>8</v>
      </c>
      <c r="E74" s="23"/>
      <c r="F74" s="24">
        <v>9</v>
      </c>
      <c r="G74" s="23">
        <v>1</v>
      </c>
      <c r="H74" s="24">
        <v>9</v>
      </c>
      <c r="I74" s="23"/>
      <c r="J74" s="24">
        <v>10</v>
      </c>
      <c r="K74" s="23"/>
      <c r="L74" s="24">
        <v>11</v>
      </c>
      <c r="M74" s="23">
        <v>1</v>
      </c>
      <c r="N74" s="24">
        <v>8</v>
      </c>
      <c r="O74" s="23">
        <v>2</v>
      </c>
      <c r="P74" s="24">
        <v>6</v>
      </c>
      <c r="Q74" s="23">
        <v>2</v>
      </c>
      <c r="R74" s="24">
        <v>9</v>
      </c>
      <c r="S74" s="23">
        <v>1</v>
      </c>
      <c r="T74" s="24">
        <v>6</v>
      </c>
      <c r="U74" s="23">
        <v>2</v>
      </c>
    </row>
    <row r="75" spans="1:21" ht="22" x14ac:dyDescent="0.3">
      <c r="A75" s="13" t="s">
        <v>79</v>
      </c>
      <c r="B75" s="14"/>
      <c r="C75" s="15"/>
      <c r="D75" s="14"/>
      <c r="E75" s="16"/>
      <c r="F75" s="19"/>
      <c r="G75" s="16"/>
      <c r="H75" s="19"/>
      <c r="I75" s="16"/>
      <c r="J75" s="19"/>
      <c r="K75" s="16"/>
      <c r="L75" s="19"/>
      <c r="M75" s="16"/>
      <c r="N75" s="19"/>
      <c r="O75" s="16"/>
      <c r="P75" s="19">
        <v>1</v>
      </c>
      <c r="Q75" s="16">
        <v>1</v>
      </c>
      <c r="R75" s="19">
        <v>3</v>
      </c>
      <c r="S75" s="16"/>
      <c r="T75" s="19">
        <v>3</v>
      </c>
      <c r="U75" s="16"/>
    </row>
    <row r="76" spans="1:21" ht="22" x14ac:dyDescent="0.3">
      <c r="A76" s="20" t="s">
        <v>68</v>
      </c>
      <c r="B76" s="21"/>
      <c r="C76" s="22"/>
      <c r="D76" s="21"/>
      <c r="E76" s="23"/>
      <c r="F76" s="24">
        <v>1</v>
      </c>
      <c r="G76" s="23">
        <v>1</v>
      </c>
      <c r="H76" s="24"/>
      <c r="I76" s="23"/>
      <c r="J76" s="24"/>
      <c r="K76" s="23"/>
      <c r="L76" s="24"/>
      <c r="M76" s="23"/>
      <c r="N76" s="24"/>
      <c r="O76" s="23"/>
      <c r="P76" s="24">
        <v>1</v>
      </c>
      <c r="Q76" s="23"/>
      <c r="R76" s="24"/>
      <c r="S76" s="23"/>
      <c r="T76" s="24"/>
      <c r="U76" s="23">
        <v>2</v>
      </c>
    </row>
    <row r="77" spans="1:21" ht="22" x14ac:dyDescent="0.3">
      <c r="A77" s="13" t="s">
        <v>69</v>
      </c>
      <c r="B77" s="14"/>
      <c r="C77" s="15"/>
      <c r="D77" s="14"/>
      <c r="E77" s="16"/>
      <c r="F77" s="19">
        <v>5</v>
      </c>
      <c r="G77" s="16"/>
      <c r="H77" s="19">
        <v>1</v>
      </c>
      <c r="I77" s="16">
        <v>2</v>
      </c>
      <c r="J77" s="19">
        <v>2</v>
      </c>
      <c r="K77" s="16">
        <v>4</v>
      </c>
      <c r="L77" s="19">
        <v>3</v>
      </c>
      <c r="M77" s="16">
        <v>4</v>
      </c>
      <c r="N77" s="19"/>
      <c r="O77" s="16"/>
      <c r="P77" s="19">
        <v>1</v>
      </c>
      <c r="Q77" s="16"/>
      <c r="R77" s="19">
        <v>7</v>
      </c>
      <c r="S77" s="16">
        <v>7</v>
      </c>
      <c r="T77" s="19">
        <v>3</v>
      </c>
      <c r="U77" s="16">
        <v>5</v>
      </c>
    </row>
    <row r="78" spans="1:21" ht="22" x14ac:dyDescent="0.3">
      <c r="A78" s="20" t="s">
        <v>70</v>
      </c>
      <c r="B78" s="21"/>
      <c r="C78" s="22"/>
      <c r="D78" s="21"/>
      <c r="E78" s="23"/>
      <c r="F78" s="24">
        <v>2</v>
      </c>
      <c r="G78" s="23"/>
      <c r="H78" s="24">
        <v>3</v>
      </c>
      <c r="I78" s="23">
        <v>1</v>
      </c>
      <c r="J78" s="24">
        <v>1</v>
      </c>
      <c r="K78" s="23">
        <v>2</v>
      </c>
      <c r="L78" s="24">
        <v>2</v>
      </c>
      <c r="M78" s="23">
        <v>1</v>
      </c>
      <c r="N78" s="24">
        <v>3</v>
      </c>
      <c r="O78" s="23">
        <v>3</v>
      </c>
      <c r="P78" s="24">
        <v>2</v>
      </c>
      <c r="Q78" s="23">
        <v>4</v>
      </c>
      <c r="R78" s="24"/>
      <c r="S78" s="23">
        <v>1</v>
      </c>
      <c r="T78" s="24">
        <v>1</v>
      </c>
      <c r="U78" s="23">
        <v>3</v>
      </c>
    </row>
    <row r="79" spans="1:21" ht="22" x14ac:dyDescent="0.3">
      <c r="A79" s="13" t="s">
        <v>71</v>
      </c>
      <c r="B79" s="14"/>
      <c r="C79" s="15"/>
      <c r="D79" s="14"/>
      <c r="E79" s="16"/>
      <c r="F79" s="19"/>
      <c r="G79" s="16"/>
      <c r="H79" s="19"/>
      <c r="I79" s="16"/>
      <c r="J79" s="19"/>
      <c r="K79" s="16"/>
      <c r="L79" s="19"/>
      <c r="M79" s="16"/>
      <c r="N79" s="19"/>
      <c r="O79" s="16"/>
      <c r="P79" s="19"/>
      <c r="Q79" s="16"/>
      <c r="R79" s="19"/>
      <c r="S79" s="16">
        <v>1</v>
      </c>
      <c r="T79" s="19"/>
      <c r="U79" s="16"/>
    </row>
    <row r="80" spans="1:21" ht="22" x14ac:dyDescent="0.3">
      <c r="A80" s="20" t="s">
        <v>72</v>
      </c>
      <c r="B80" s="21"/>
      <c r="C80" s="22"/>
      <c r="D80" s="21"/>
      <c r="E80" s="23"/>
      <c r="F80" s="24"/>
      <c r="G80" s="23"/>
      <c r="H80" s="24"/>
      <c r="I80" s="23"/>
      <c r="J80" s="24"/>
      <c r="K80" s="23"/>
      <c r="L80" s="24">
        <v>3</v>
      </c>
      <c r="M80" s="23">
        <v>1</v>
      </c>
      <c r="N80" s="24"/>
      <c r="O80" s="23">
        <v>2</v>
      </c>
      <c r="P80" s="24"/>
      <c r="Q80" s="23"/>
      <c r="R80" s="24"/>
      <c r="S80" s="23"/>
      <c r="T80" s="24"/>
      <c r="U80" s="23"/>
    </row>
    <row r="81" spans="1:21" ht="22" x14ac:dyDescent="0.3">
      <c r="A81" s="13" t="s">
        <v>73</v>
      </c>
      <c r="B81" s="14"/>
      <c r="C81" s="15"/>
      <c r="D81" s="14"/>
      <c r="E81" s="16"/>
      <c r="F81" s="19"/>
      <c r="G81" s="16"/>
      <c r="H81" s="19"/>
      <c r="I81" s="16"/>
      <c r="J81" s="19"/>
      <c r="K81" s="16"/>
      <c r="L81" s="19"/>
      <c r="M81" s="16"/>
      <c r="N81" s="19"/>
      <c r="O81" s="16"/>
      <c r="P81" s="19"/>
      <c r="Q81" s="16">
        <v>1</v>
      </c>
      <c r="R81" s="19"/>
      <c r="S81" s="16"/>
      <c r="T81" s="19"/>
      <c r="U81" s="16"/>
    </row>
    <row r="82" spans="1:21" ht="22" x14ac:dyDescent="0.3">
      <c r="A82" s="20" t="s">
        <v>74</v>
      </c>
      <c r="B82" s="21">
        <v>9</v>
      </c>
      <c r="C82" s="22">
        <v>1</v>
      </c>
      <c r="D82" s="21">
        <v>6</v>
      </c>
      <c r="E82" s="23"/>
      <c r="F82" s="24">
        <v>10</v>
      </c>
      <c r="G82" s="23"/>
      <c r="H82" s="24">
        <v>12</v>
      </c>
      <c r="I82" s="23"/>
      <c r="J82" s="24">
        <v>24</v>
      </c>
      <c r="K82" s="23">
        <v>4</v>
      </c>
      <c r="L82" s="24">
        <v>10</v>
      </c>
      <c r="M82" s="23">
        <v>9</v>
      </c>
      <c r="N82" s="24">
        <v>12</v>
      </c>
      <c r="O82" s="23">
        <v>3</v>
      </c>
      <c r="P82" s="24">
        <v>10</v>
      </c>
      <c r="Q82" s="23"/>
      <c r="R82" s="24">
        <v>14</v>
      </c>
      <c r="S82" s="23">
        <v>5</v>
      </c>
      <c r="T82" s="24">
        <v>12</v>
      </c>
      <c r="U82" s="23">
        <v>6</v>
      </c>
    </row>
    <row r="83" spans="1:21" ht="22" x14ac:dyDescent="0.3">
      <c r="A83" s="13" t="s">
        <v>75</v>
      </c>
      <c r="B83" s="14">
        <v>3</v>
      </c>
      <c r="C83" s="15">
        <v>1</v>
      </c>
      <c r="D83" s="14">
        <v>2</v>
      </c>
      <c r="E83" s="16"/>
      <c r="F83" s="19">
        <v>2</v>
      </c>
      <c r="G83" s="16"/>
      <c r="H83" s="19">
        <v>2</v>
      </c>
      <c r="I83" s="16">
        <v>1</v>
      </c>
      <c r="J83" s="19">
        <v>1</v>
      </c>
      <c r="K83" s="16">
        <v>1</v>
      </c>
      <c r="L83" s="19"/>
      <c r="M83" s="16">
        <v>2</v>
      </c>
      <c r="N83" s="19">
        <v>2</v>
      </c>
      <c r="O83" s="16"/>
      <c r="P83" s="19">
        <v>1</v>
      </c>
      <c r="Q83" s="16">
        <v>1</v>
      </c>
      <c r="R83" s="19"/>
      <c r="S83" s="16"/>
      <c r="T83" s="19"/>
      <c r="U83" s="16">
        <v>2</v>
      </c>
    </row>
    <row r="84" spans="1:21" ht="22" x14ac:dyDescent="0.3">
      <c r="A84" s="20" t="s">
        <v>139</v>
      </c>
      <c r="B84" s="21"/>
      <c r="C84" s="22"/>
      <c r="D84" s="21"/>
      <c r="E84" s="23"/>
      <c r="F84" s="24"/>
      <c r="G84" s="23"/>
      <c r="H84" s="24"/>
      <c r="I84" s="23"/>
      <c r="J84" s="24"/>
      <c r="K84" s="23"/>
      <c r="L84" s="24"/>
      <c r="M84" s="23"/>
      <c r="N84" s="24"/>
      <c r="O84" s="23"/>
      <c r="P84" s="24"/>
      <c r="Q84" s="23"/>
      <c r="R84" s="24"/>
      <c r="S84" s="23"/>
      <c r="T84" s="24">
        <v>1</v>
      </c>
      <c r="U84" s="23"/>
    </row>
    <row r="85" spans="1:21" ht="22" x14ac:dyDescent="0.3">
      <c r="A85" s="13" t="s">
        <v>76</v>
      </c>
      <c r="B85" s="14"/>
      <c r="C85" s="15"/>
      <c r="D85" s="14"/>
      <c r="E85" s="16"/>
      <c r="F85" s="19"/>
      <c r="G85" s="16"/>
      <c r="H85" s="19">
        <v>1</v>
      </c>
      <c r="I85" s="16"/>
      <c r="J85" s="19"/>
      <c r="K85" s="16"/>
      <c r="L85" s="19"/>
      <c r="M85" s="16"/>
      <c r="N85" s="19"/>
      <c r="O85" s="16"/>
      <c r="P85" s="19"/>
      <c r="Q85" s="16"/>
      <c r="R85" s="19"/>
      <c r="S85" s="16"/>
      <c r="T85" s="19"/>
      <c r="U85" s="16"/>
    </row>
    <row r="86" spans="1:21" ht="22" x14ac:dyDescent="0.3">
      <c r="D86" s="8"/>
      <c r="E86" s="7"/>
      <c r="F86" s="7"/>
      <c r="G86" s="7"/>
    </row>
    <row r="87" spans="1:21" ht="22" x14ac:dyDescent="0.3">
      <c r="D87" s="8"/>
      <c r="E87" s="7"/>
      <c r="F87" s="7"/>
      <c r="G87" s="7"/>
    </row>
    <row r="88" spans="1:21" ht="22" x14ac:dyDescent="0.3">
      <c r="D88" s="8"/>
      <c r="E88" s="7"/>
      <c r="F88" s="7"/>
      <c r="G88" s="7"/>
    </row>
    <row r="89" spans="1:21" ht="22" x14ac:dyDescent="0.3">
      <c r="D89" s="8"/>
      <c r="E89" s="7"/>
      <c r="F89" s="7"/>
      <c r="G89" s="7"/>
    </row>
    <row r="90" spans="1:21" ht="22" x14ac:dyDescent="0.3">
      <c r="D90" s="8"/>
      <c r="E90" s="8"/>
    </row>
    <row r="91" spans="1:21" ht="22" x14ac:dyDescent="0.3">
      <c r="D91" s="8"/>
      <c r="E91" s="8"/>
    </row>
    <row r="92" spans="1:21" ht="22" x14ac:dyDescent="0.3">
      <c r="D92" s="8"/>
      <c r="E92" s="8"/>
    </row>
    <row r="93" spans="1:21" ht="22" x14ac:dyDescent="0.3">
      <c r="D93" s="8"/>
      <c r="E93" s="8"/>
    </row>
    <row r="94" spans="1:21" ht="22" x14ac:dyDescent="0.3">
      <c r="D94" s="8"/>
      <c r="E94" s="8"/>
    </row>
    <row r="95" spans="1:21" ht="22" x14ac:dyDescent="0.3">
      <c r="D95" s="8"/>
      <c r="E95" s="8"/>
    </row>
    <row r="96" spans="1:21" ht="22" x14ac:dyDescent="0.3">
      <c r="D96" s="8"/>
      <c r="E96" s="8"/>
    </row>
    <row r="97" spans="4:5" ht="22" x14ac:dyDescent="0.3">
      <c r="D97" s="8"/>
      <c r="E97" s="8"/>
    </row>
    <row r="98" spans="4:5" ht="22" x14ac:dyDescent="0.3">
      <c r="D98" s="8"/>
      <c r="E98" s="8"/>
    </row>
    <row r="99" spans="4:5" ht="22" x14ac:dyDescent="0.3">
      <c r="D99" s="8"/>
      <c r="E99" s="8"/>
    </row>
    <row r="100" spans="4:5" ht="22" x14ac:dyDescent="0.3">
      <c r="D100" s="8"/>
      <c r="E100" s="8"/>
    </row>
    <row r="101" spans="4:5" ht="22" x14ac:dyDescent="0.3">
      <c r="D101" s="8"/>
      <c r="E101" s="8"/>
    </row>
    <row r="102" spans="4:5" ht="22" x14ac:dyDescent="0.3">
      <c r="D102" s="8"/>
      <c r="E102" s="8"/>
    </row>
    <row r="103" spans="4:5" ht="22" x14ac:dyDescent="0.3">
      <c r="D103" s="8"/>
      <c r="E103" s="8"/>
    </row>
    <row r="104" spans="4:5" ht="22" x14ac:dyDescent="0.3">
      <c r="D104" s="8"/>
      <c r="E104" s="8"/>
    </row>
    <row r="105" spans="4:5" ht="22" x14ac:dyDescent="0.3">
      <c r="D105" s="8"/>
      <c r="E105" s="8"/>
    </row>
    <row r="106" spans="4:5" ht="22" x14ac:dyDescent="0.3">
      <c r="D106" s="8"/>
      <c r="E106" s="8"/>
    </row>
    <row r="107" spans="4:5" ht="22" x14ac:dyDescent="0.3">
      <c r="D107" s="8"/>
      <c r="E107" s="8"/>
    </row>
    <row r="108" spans="4:5" ht="22" x14ac:dyDescent="0.3">
      <c r="D108" s="8"/>
      <c r="E108" s="8"/>
    </row>
    <row r="109" spans="4:5" ht="22" x14ac:dyDescent="0.3">
      <c r="D109" s="8"/>
      <c r="E109" s="8"/>
    </row>
    <row r="110" spans="4:5" ht="22" x14ac:dyDescent="0.3">
      <c r="D110" s="8"/>
      <c r="E110" s="8"/>
    </row>
    <row r="111" spans="4:5" ht="22" x14ac:dyDescent="0.3">
      <c r="D111" s="8"/>
      <c r="E111" s="8"/>
    </row>
    <row r="112" spans="4:5" ht="22" x14ac:dyDescent="0.3">
      <c r="D112" s="8"/>
      <c r="E112" s="8"/>
    </row>
    <row r="113" spans="4:5" ht="22" x14ac:dyDescent="0.3">
      <c r="D113" s="8"/>
      <c r="E113" s="8"/>
    </row>
    <row r="114" spans="4:5" ht="22" x14ac:dyDescent="0.3">
      <c r="D114" s="8"/>
      <c r="E114" s="8"/>
    </row>
    <row r="115" spans="4:5" ht="22" x14ac:dyDescent="0.3">
      <c r="D115" s="8"/>
      <c r="E115" s="8"/>
    </row>
    <row r="116" spans="4:5" ht="22" x14ac:dyDescent="0.3">
      <c r="D116" s="8"/>
      <c r="E116" s="8"/>
    </row>
    <row r="117" spans="4:5" ht="22" x14ac:dyDescent="0.3">
      <c r="D117" s="8"/>
      <c r="E117" s="8"/>
    </row>
    <row r="118" spans="4:5" ht="22" x14ac:dyDescent="0.3">
      <c r="D118" s="8"/>
      <c r="E118" s="8"/>
    </row>
    <row r="119" spans="4:5" ht="22" x14ac:dyDescent="0.3">
      <c r="D119" s="8"/>
      <c r="E119" s="8"/>
    </row>
  </sheetData>
  <mergeCells count="20">
    <mergeCell ref="L4:M4"/>
    <mergeCell ref="N4:O4"/>
    <mergeCell ref="B1:C1"/>
    <mergeCell ref="D1:E1"/>
    <mergeCell ref="F1:G1"/>
    <mergeCell ref="H1:I1"/>
    <mergeCell ref="J1:K1"/>
    <mergeCell ref="L1:M1"/>
    <mergeCell ref="B4:C4"/>
    <mergeCell ref="D4:E4"/>
    <mergeCell ref="F4:G4"/>
    <mergeCell ref="H4:I4"/>
    <mergeCell ref="J4:K4"/>
    <mergeCell ref="T1:U1"/>
    <mergeCell ref="T4:U4"/>
    <mergeCell ref="P4:Q4"/>
    <mergeCell ref="R4:S4"/>
    <mergeCell ref="N1:O1"/>
    <mergeCell ref="P1:Q1"/>
    <mergeCell ref="R1:S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5"/>
  <sheetViews>
    <sheetView tabSelected="1" workbookViewId="0">
      <selection activeCell="M12" sqref="M12"/>
    </sheetView>
  </sheetViews>
  <sheetFormatPr baseColWidth="10" defaultRowHeight="14" x14ac:dyDescent="0.2"/>
  <cols>
    <col min="1" max="1" width="18" style="36" customWidth="1"/>
    <col min="6" max="6" width="12.3984375" bestFit="1" customWidth="1"/>
    <col min="7" max="7" width="10.3984375" bestFit="1" customWidth="1"/>
    <col min="9" max="9" width="16.59765625" bestFit="1" customWidth="1"/>
    <col min="10" max="10" width="14.59765625" bestFit="1" customWidth="1"/>
    <col min="12" max="12" width="39" bestFit="1" customWidth="1"/>
    <col min="13" max="17" width="11" style="61"/>
    <col min="20" max="20" width="18" style="36" customWidth="1"/>
    <col min="25" max="25" width="12.3984375" bestFit="1" customWidth="1"/>
    <col min="26" max="26" width="10.3984375" bestFit="1" customWidth="1"/>
    <col min="28" max="28" width="16.59765625" bestFit="1" customWidth="1"/>
    <col min="29" max="29" width="14.59765625" bestFit="1" customWidth="1"/>
    <col min="31" max="31" width="39" bestFit="1" customWidth="1"/>
  </cols>
  <sheetData>
    <row r="1" spans="1:36" ht="47" x14ac:dyDescent="0.2">
      <c r="A1" s="35" t="s">
        <v>142</v>
      </c>
      <c r="T1" s="35" t="s">
        <v>118</v>
      </c>
    </row>
    <row r="2" spans="1:36" ht="15" thickBot="1" x14ac:dyDescent="0.25">
      <c r="C2" t="s">
        <v>82</v>
      </c>
      <c r="D2" t="s">
        <v>83</v>
      </c>
      <c r="E2" t="s">
        <v>2</v>
      </c>
      <c r="F2" t="s">
        <v>110</v>
      </c>
      <c r="G2" t="s">
        <v>111</v>
      </c>
      <c r="I2" t="s">
        <v>112</v>
      </c>
      <c r="J2" t="s">
        <v>113</v>
      </c>
      <c r="M2" s="61" t="s">
        <v>114</v>
      </c>
      <c r="N2" s="61" t="s">
        <v>115</v>
      </c>
      <c r="O2" s="61" t="s">
        <v>2</v>
      </c>
      <c r="P2" s="61" t="s">
        <v>116</v>
      </c>
      <c r="Q2" s="61" t="s">
        <v>117</v>
      </c>
      <c r="V2" t="s">
        <v>82</v>
      </c>
      <c r="W2" t="s">
        <v>83</v>
      </c>
      <c r="X2" t="s">
        <v>2</v>
      </c>
      <c r="Y2" t="s">
        <v>110</v>
      </c>
      <c r="Z2" t="s">
        <v>111</v>
      </c>
      <c r="AB2" t="s">
        <v>112</v>
      </c>
      <c r="AC2" t="s">
        <v>113</v>
      </c>
      <c r="AF2" t="s">
        <v>114</v>
      </c>
      <c r="AG2" t="s">
        <v>115</v>
      </c>
      <c r="AH2" t="s">
        <v>2</v>
      </c>
      <c r="AI2" t="s">
        <v>116</v>
      </c>
      <c r="AJ2" t="s">
        <v>117</v>
      </c>
    </row>
    <row r="3" spans="1:36" ht="16" x14ac:dyDescent="0.2">
      <c r="A3" s="48" t="s">
        <v>88</v>
      </c>
      <c r="B3" s="26" t="s">
        <v>96</v>
      </c>
      <c r="C3" s="65">
        <v>74</v>
      </c>
      <c r="D3" s="65">
        <v>7</v>
      </c>
      <c r="E3" s="26">
        <v>81</v>
      </c>
      <c r="F3" s="27">
        <f>C3/E3</f>
        <v>0.9135802469135802</v>
      </c>
      <c r="G3" s="27">
        <f>D3/E3</f>
        <v>8.6419753086419748E-2</v>
      </c>
      <c r="H3" s="26"/>
      <c r="I3" s="27">
        <f>AVERAGE(F3:F4)</f>
        <v>0.8431537598204264</v>
      </c>
      <c r="J3" s="28">
        <f>AVERAGE(G3:G4)</f>
        <v>0.15684624017957349</v>
      </c>
      <c r="L3" t="s">
        <v>145</v>
      </c>
      <c r="M3" s="64">
        <f>C6+C13+C36+C50</f>
        <v>34</v>
      </c>
      <c r="N3" s="63">
        <f>D6+D13+D36+D50</f>
        <v>30</v>
      </c>
      <c r="O3" s="63">
        <f>SUM(M3:N3)</f>
        <v>64</v>
      </c>
      <c r="P3" s="68">
        <f>M3/O3</f>
        <v>0.53125</v>
      </c>
      <c r="Q3" s="68">
        <f>N3/O3</f>
        <v>0.46875</v>
      </c>
      <c r="T3" s="37" t="s">
        <v>88</v>
      </c>
      <c r="U3" s="26" t="s">
        <v>81</v>
      </c>
      <c r="V3" s="26">
        <v>46</v>
      </c>
      <c r="W3" s="26">
        <v>18</v>
      </c>
      <c r="X3" s="26">
        <f>SUM(V3:W3)</f>
        <v>64</v>
      </c>
      <c r="Y3" s="27">
        <f>V3/X3</f>
        <v>0.71875</v>
      </c>
      <c r="Z3" s="27">
        <f>W3/X3</f>
        <v>0.28125</v>
      </c>
      <c r="AA3" s="26"/>
      <c r="AB3" s="27">
        <f>((Y3*X3)+(Y4*X4)+(Y5*X5))/X6</f>
        <v>0.78761061946902655</v>
      </c>
      <c r="AC3" s="28">
        <f>((Z3*X3)+(Z4*X4)+(Z5*X5))/X6</f>
        <v>0.21238938053097345</v>
      </c>
      <c r="AE3" t="s">
        <v>119</v>
      </c>
      <c r="AF3">
        <f>V3+V7+V11+V15+V19+V23+V27+V32+V35+V38+V52+V56+V60+V64</f>
        <v>592</v>
      </c>
      <c r="AG3">
        <f>W3+W7+W11+W15+W19+W23+W27+W32+W35+W38+W52+W56+W60+W64</f>
        <v>367</v>
      </c>
      <c r="AH3">
        <f>AF3+AG3</f>
        <v>959</v>
      </c>
      <c r="AI3" s="25">
        <f>AF3/AH3</f>
        <v>0.61730969760166843</v>
      </c>
      <c r="AJ3" s="25">
        <f>AG3/AH3</f>
        <v>0.38269030239833157</v>
      </c>
    </row>
    <row r="4" spans="1:36" x14ac:dyDescent="0.2">
      <c r="A4" s="49"/>
      <c r="B4" s="29" t="s">
        <v>91</v>
      </c>
      <c r="C4" s="66">
        <v>17</v>
      </c>
      <c r="D4" s="66">
        <v>5</v>
      </c>
      <c r="E4" s="29">
        <v>22</v>
      </c>
      <c r="F4" s="30">
        <f t="shared" ref="F4" si="0">C4/E4</f>
        <v>0.77272727272727271</v>
      </c>
      <c r="G4" s="30">
        <f t="shared" ref="G4" si="1">D4/E4</f>
        <v>0.22727272727272727</v>
      </c>
      <c r="H4" s="29"/>
      <c r="I4" s="29"/>
      <c r="J4" s="31"/>
      <c r="L4" t="s">
        <v>146</v>
      </c>
      <c r="M4" s="62">
        <f>C7+C14</f>
        <v>63</v>
      </c>
      <c r="N4" s="63">
        <f>D7+D14</f>
        <v>21</v>
      </c>
      <c r="O4" s="63">
        <f>SUM(M4:N4)</f>
        <v>84</v>
      </c>
      <c r="P4" s="68">
        <f>M4/O4</f>
        <v>0.75</v>
      </c>
      <c r="Q4" s="68">
        <f>N4/O4</f>
        <v>0.25</v>
      </c>
      <c r="T4" s="38"/>
      <c r="U4" s="29" t="s">
        <v>84</v>
      </c>
      <c r="V4" s="29">
        <v>23</v>
      </c>
      <c r="W4" s="29">
        <v>3</v>
      </c>
      <c r="X4" s="29">
        <f t="shared" ref="X4:X66" si="2">SUM(V4:W4)</f>
        <v>26</v>
      </c>
      <c r="Y4" s="30">
        <f t="shared" ref="Y4:Y66" si="3">V4/X4</f>
        <v>0.88461538461538458</v>
      </c>
      <c r="Z4" s="30">
        <f t="shared" ref="Z4:Z66" si="4">W4/X4</f>
        <v>0.11538461538461539</v>
      </c>
      <c r="AA4" s="29"/>
      <c r="AB4" s="29"/>
      <c r="AC4" s="31"/>
      <c r="AE4" t="s">
        <v>120</v>
      </c>
      <c r="AF4">
        <f>V8+V57</f>
        <v>24</v>
      </c>
      <c r="AG4">
        <f>W8+W57</f>
        <v>32</v>
      </c>
      <c r="AH4">
        <f t="shared" ref="AH4:AH11" si="5">AF4+AG4</f>
        <v>56</v>
      </c>
      <c r="AI4" s="25">
        <f t="shared" ref="AI4:AI11" si="6">AF4/AH4</f>
        <v>0.42857142857142855</v>
      </c>
      <c r="AJ4" s="25">
        <f t="shared" ref="AJ4:AJ11" si="7">AG4/AH4</f>
        <v>0.5714285714285714</v>
      </c>
    </row>
    <row r="5" spans="1:36" ht="15" thickBot="1" x14ac:dyDescent="0.25">
      <c r="A5" s="50"/>
      <c r="B5" s="32"/>
      <c r="C5" s="67"/>
      <c r="D5" s="67"/>
      <c r="E5" s="32">
        <f>SUM(E3:E4)</f>
        <v>103</v>
      </c>
      <c r="F5" s="33"/>
      <c r="G5" s="33"/>
      <c r="H5" s="32"/>
      <c r="I5" s="32"/>
      <c r="J5" s="34"/>
      <c r="L5" t="s">
        <v>147</v>
      </c>
      <c r="M5" s="63">
        <f>C8+C15+C54+C57</f>
        <v>91</v>
      </c>
      <c r="N5" s="63">
        <f>D8+D15+D54+D57</f>
        <v>46</v>
      </c>
      <c r="O5" s="63">
        <f>SUM(M5:N5)</f>
        <v>137</v>
      </c>
      <c r="P5" s="68">
        <f>M5/O5</f>
        <v>0.66423357664233573</v>
      </c>
      <c r="Q5" s="68">
        <f>N5/O5</f>
        <v>0.33576642335766421</v>
      </c>
      <c r="T5" s="38"/>
      <c r="U5" s="29" t="s">
        <v>85</v>
      </c>
      <c r="V5" s="29">
        <v>20</v>
      </c>
      <c r="W5" s="29">
        <v>3</v>
      </c>
      <c r="X5" s="29">
        <f t="shared" si="2"/>
        <v>23</v>
      </c>
      <c r="Y5" s="30">
        <f t="shared" si="3"/>
        <v>0.86956521739130432</v>
      </c>
      <c r="Z5" s="30">
        <f t="shared" si="4"/>
        <v>0.13043478260869565</v>
      </c>
      <c r="AA5" s="29"/>
      <c r="AB5" s="29"/>
      <c r="AC5" s="31"/>
      <c r="AE5" t="s">
        <v>121</v>
      </c>
      <c r="AF5">
        <f>V4+V12+V20+V24+V28+V33+V39+V42+V46+V61+V65+V68+V72</f>
        <v>251</v>
      </c>
      <c r="AG5">
        <f>W4+W12+W20+W24+W28+W33+W39+W42+W46+W61+W65+W68+W72</f>
        <v>91</v>
      </c>
      <c r="AH5">
        <f t="shared" si="5"/>
        <v>342</v>
      </c>
      <c r="AI5" s="25">
        <f t="shared" si="6"/>
        <v>0.73391812865497075</v>
      </c>
      <c r="AJ5" s="25">
        <f t="shared" si="7"/>
        <v>0.26608187134502925</v>
      </c>
    </row>
    <row r="6" spans="1:36" ht="15" customHeight="1" thickBot="1" x14ac:dyDescent="0.25">
      <c r="A6" s="48" t="s">
        <v>86</v>
      </c>
      <c r="B6" s="26" t="s">
        <v>81</v>
      </c>
      <c r="C6" s="65">
        <v>9</v>
      </c>
      <c r="D6" s="65">
        <v>7</v>
      </c>
      <c r="E6" s="26">
        <v>16</v>
      </c>
      <c r="F6" s="27">
        <f t="shared" ref="F6:F8" si="8">C6/E6</f>
        <v>0.5625</v>
      </c>
      <c r="G6" s="27">
        <f t="shared" ref="G6:G8" si="9">D6/E6</f>
        <v>0.4375</v>
      </c>
      <c r="H6" s="26"/>
      <c r="I6" s="27">
        <f>AVERAGE(F6:F8)</f>
        <v>0.70380201630201633</v>
      </c>
      <c r="J6" s="28">
        <f>AVERAGE(G6:G8)</f>
        <v>0.29619798369798372</v>
      </c>
      <c r="L6" t="s">
        <v>148</v>
      </c>
      <c r="M6" s="63">
        <f>C3+C20+C22+C24+C26+C28+C30+C32+C43+C46+C48</f>
        <v>721</v>
      </c>
      <c r="N6" s="63">
        <f>D3+D17+D20+D22+D25+D24+D26+D28+D30+D32+D43+D46+D48</f>
        <v>327</v>
      </c>
      <c r="O6" s="63">
        <f>SUM(M6:N6)</f>
        <v>1048</v>
      </c>
      <c r="P6" s="68">
        <f>M6/O6</f>
        <v>0.68797709923664119</v>
      </c>
      <c r="Q6" s="68">
        <f>N6/O6</f>
        <v>0.31202290076335876</v>
      </c>
      <c r="T6" s="39"/>
      <c r="U6" s="32"/>
      <c r="V6" s="32"/>
      <c r="W6" s="32"/>
      <c r="X6" s="32">
        <f>SUM(X3:X5)</f>
        <v>113</v>
      </c>
      <c r="Y6" s="33"/>
      <c r="Z6" s="33"/>
      <c r="AA6" s="32"/>
      <c r="AB6" s="32"/>
      <c r="AC6" s="34"/>
      <c r="AE6" t="s">
        <v>122</v>
      </c>
      <c r="AF6">
        <f>V29+V47+V53+V69</f>
        <v>135</v>
      </c>
      <c r="AG6">
        <f>W29+W47+W53+W69</f>
        <v>45</v>
      </c>
      <c r="AH6">
        <f t="shared" si="5"/>
        <v>180</v>
      </c>
      <c r="AI6" s="25">
        <f t="shared" si="6"/>
        <v>0.75</v>
      </c>
      <c r="AJ6" s="25">
        <f t="shared" si="7"/>
        <v>0.25</v>
      </c>
    </row>
    <row r="7" spans="1:36" ht="14" customHeight="1" x14ac:dyDescent="0.2">
      <c r="A7" s="49"/>
      <c r="B7" s="29" t="s">
        <v>87</v>
      </c>
      <c r="C7" s="66">
        <v>31</v>
      </c>
      <c r="D7" s="66">
        <v>11</v>
      </c>
      <c r="E7" s="29">
        <v>42</v>
      </c>
      <c r="F7" s="30">
        <f t="shared" si="8"/>
        <v>0.73809523809523814</v>
      </c>
      <c r="G7" s="30">
        <f t="shared" si="9"/>
        <v>0.26190476190476192</v>
      </c>
      <c r="H7" s="29"/>
      <c r="I7" s="29"/>
      <c r="J7" s="31"/>
      <c r="L7" t="s">
        <v>149</v>
      </c>
      <c r="M7" s="63">
        <f>C10+C18+C33+C37+C40+C44+C55+C58</f>
        <v>263</v>
      </c>
      <c r="N7" s="63">
        <f>D4+D10+D18+D33+D37+D40+D44+D51+D55+D58</f>
        <v>187</v>
      </c>
      <c r="O7" s="63">
        <f>SUM(M7:N7)</f>
        <v>450</v>
      </c>
      <c r="P7" s="68">
        <f>M7/O7</f>
        <v>0.58444444444444443</v>
      </c>
      <c r="Q7" s="68">
        <f>N7/O7</f>
        <v>0.41555555555555557</v>
      </c>
      <c r="T7" s="37" t="s">
        <v>86</v>
      </c>
      <c r="U7" s="26" t="s">
        <v>81</v>
      </c>
      <c r="V7" s="26">
        <v>33</v>
      </c>
      <c r="W7" s="26">
        <v>32</v>
      </c>
      <c r="X7" s="26">
        <f t="shared" si="2"/>
        <v>65</v>
      </c>
      <c r="Y7" s="27">
        <f t="shared" si="3"/>
        <v>0.50769230769230766</v>
      </c>
      <c r="Z7" s="27">
        <f t="shared" si="4"/>
        <v>0.49230769230769234</v>
      </c>
      <c r="AA7" s="26"/>
      <c r="AB7" s="27">
        <f>((Y7*X7)+(Y8*X8)+(Y9*X9))/X10</f>
        <v>0.50862068965517238</v>
      </c>
      <c r="AC7" s="28">
        <f>((Z7*X7)+(Z8*X8)+(Z9*X9))/X10</f>
        <v>0.49137931034482757</v>
      </c>
      <c r="AE7" t="s">
        <v>123</v>
      </c>
      <c r="AF7">
        <f>V16+V43+V48+V73</f>
        <v>70</v>
      </c>
      <c r="AG7">
        <f>W16+W43+W48+W73</f>
        <v>38</v>
      </c>
      <c r="AH7">
        <f t="shared" si="5"/>
        <v>108</v>
      </c>
      <c r="AI7" s="25">
        <f t="shared" si="6"/>
        <v>0.64814814814814814</v>
      </c>
      <c r="AJ7" s="25">
        <f t="shared" si="7"/>
        <v>0.35185185185185186</v>
      </c>
    </row>
    <row r="8" spans="1:36" x14ac:dyDescent="0.2">
      <c r="A8" s="49"/>
      <c r="B8" s="29" t="s">
        <v>84</v>
      </c>
      <c r="C8" s="66">
        <v>30</v>
      </c>
      <c r="D8" s="66">
        <v>7</v>
      </c>
      <c r="E8" s="29">
        <v>37</v>
      </c>
      <c r="F8" s="30">
        <f t="shared" si="8"/>
        <v>0.81081081081081086</v>
      </c>
      <c r="G8" s="30">
        <f t="shared" si="9"/>
        <v>0.1891891891891892</v>
      </c>
      <c r="H8" s="29"/>
      <c r="I8" s="29"/>
      <c r="J8" s="31"/>
      <c r="L8" t="s">
        <v>150</v>
      </c>
      <c r="M8" s="63">
        <f>C11+C38+C41+C52</f>
        <v>68</v>
      </c>
      <c r="N8" s="63">
        <f>D11+D38+D41+D52</f>
        <v>43</v>
      </c>
      <c r="O8" s="63">
        <f>SUM(M8:N8)</f>
        <v>111</v>
      </c>
      <c r="P8" s="68">
        <f>M8/O8</f>
        <v>0.61261261261261257</v>
      </c>
      <c r="Q8" s="68">
        <f>N8/O8</f>
        <v>0.38738738738738737</v>
      </c>
      <c r="T8" s="38"/>
      <c r="U8" s="29" t="s">
        <v>87</v>
      </c>
      <c r="V8" s="29">
        <v>13</v>
      </c>
      <c r="W8" s="29">
        <v>15</v>
      </c>
      <c r="X8" s="29">
        <f t="shared" si="2"/>
        <v>28</v>
      </c>
      <c r="Y8" s="30">
        <f t="shared" si="3"/>
        <v>0.4642857142857143</v>
      </c>
      <c r="Z8" s="30">
        <f t="shared" si="4"/>
        <v>0.5357142857142857</v>
      </c>
      <c r="AA8" s="29"/>
      <c r="AB8" s="29"/>
      <c r="AC8" s="31"/>
      <c r="AE8" t="s">
        <v>124</v>
      </c>
      <c r="AF8">
        <f>V30+V49</f>
        <v>43</v>
      </c>
      <c r="AG8">
        <f>W30+W49</f>
        <v>14</v>
      </c>
      <c r="AH8">
        <f t="shared" si="5"/>
        <v>57</v>
      </c>
      <c r="AI8" s="25">
        <f t="shared" si="6"/>
        <v>0.75438596491228072</v>
      </c>
      <c r="AJ8" s="25">
        <f t="shared" si="7"/>
        <v>0.24561403508771928</v>
      </c>
    </row>
    <row r="9" spans="1:36" ht="15" thickBot="1" x14ac:dyDescent="0.25">
      <c r="A9" s="50"/>
      <c r="B9" s="32"/>
      <c r="C9" s="67"/>
      <c r="D9" s="67"/>
      <c r="E9" s="32">
        <f>SUM(E6:E8)</f>
        <v>95</v>
      </c>
      <c r="F9" s="33"/>
      <c r="G9" s="33"/>
      <c r="H9" s="32"/>
      <c r="I9" s="32"/>
      <c r="J9" s="34"/>
      <c r="L9" t="s">
        <v>151</v>
      </c>
      <c r="M9" s="63">
        <v>15</v>
      </c>
      <c r="N9" s="63">
        <v>0</v>
      </c>
      <c r="O9" s="63">
        <v>15</v>
      </c>
      <c r="P9" s="68">
        <v>1</v>
      </c>
      <c r="Q9" s="68">
        <v>0</v>
      </c>
      <c r="T9" s="38"/>
      <c r="U9" s="29" t="s">
        <v>85</v>
      </c>
      <c r="V9" s="29">
        <v>13</v>
      </c>
      <c r="W9" s="29">
        <v>10</v>
      </c>
      <c r="X9" s="29">
        <f t="shared" si="2"/>
        <v>23</v>
      </c>
      <c r="Y9" s="30">
        <f t="shared" si="3"/>
        <v>0.56521739130434778</v>
      </c>
      <c r="Z9" s="30">
        <f t="shared" si="4"/>
        <v>0.43478260869565216</v>
      </c>
      <c r="AA9" s="29"/>
      <c r="AB9" s="29"/>
      <c r="AC9" s="31"/>
      <c r="AE9" t="s">
        <v>125</v>
      </c>
      <c r="AF9">
        <f>V5+V9+V17+V21+V36+V40+V44+V54+V58+V62+V66+V70+V74</f>
        <v>229</v>
      </c>
      <c r="AG9">
        <f>W5+W9+W17+W21+W36+W40+W44+W54+W58+W62+W66+W70+W74</f>
        <v>93</v>
      </c>
      <c r="AH9">
        <f t="shared" si="5"/>
        <v>322</v>
      </c>
      <c r="AI9" s="25">
        <f t="shared" si="6"/>
        <v>0.71118012422360244</v>
      </c>
      <c r="AJ9" s="25">
        <f t="shared" si="7"/>
        <v>0.28881987577639751</v>
      </c>
    </row>
    <row r="10" spans="1:36" ht="17" thickBot="1" x14ac:dyDescent="0.25">
      <c r="A10" s="48" t="s">
        <v>89</v>
      </c>
      <c r="B10" s="26" t="s">
        <v>91</v>
      </c>
      <c r="C10" s="65">
        <v>43</v>
      </c>
      <c r="D10" s="65">
        <v>24</v>
      </c>
      <c r="E10" s="26">
        <v>67</v>
      </c>
      <c r="F10" s="27">
        <f t="shared" ref="F10:F11" si="10">C10/E10</f>
        <v>0.64179104477611937</v>
      </c>
      <c r="G10" s="27">
        <f t="shared" ref="G10:G11" si="11">D10/E10</f>
        <v>0.35820895522388058</v>
      </c>
      <c r="H10" s="26"/>
      <c r="I10" s="27">
        <f>AVERAGE(F10:F11)</f>
        <v>0.68296448790530107</v>
      </c>
      <c r="J10" s="28">
        <f>AVERAGE(G10:G11)</f>
        <v>0.31703551209469893</v>
      </c>
      <c r="P10" s="68"/>
      <c r="Q10" s="68"/>
      <c r="T10" s="39"/>
      <c r="U10" s="32"/>
      <c r="V10" s="32"/>
      <c r="W10" s="32"/>
      <c r="X10" s="32">
        <f>SUM(X7:X9)</f>
        <v>116</v>
      </c>
      <c r="Y10" s="33"/>
      <c r="Z10" s="33"/>
      <c r="AA10" s="32"/>
      <c r="AB10" s="32"/>
      <c r="AC10" s="34"/>
      <c r="AE10" t="s">
        <v>126</v>
      </c>
      <c r="AF10">
        <f>V13+V25</f>
        <v>91</v>
      </c>
      <c r="AG10">
        <f>W13+W25</f>
        <v>27</v>
      </c>
      <c r="AH10">
        <f t="shared" si="5"/>
        <v>118</v>
      </c>
      <c r="AI10" s="25">
        <f t="shared" si="6"/>
        <v>0.77118644067796616</v>
      </c>
      <c r="AJ10" s="25">
        <f t="shared" si="7"/>
        <v>0.2288135593220339</v>
      </c>
    </row>
    <row r="11" spans="1:36" ht="16" x14ac:dyDescent="0.2">
      <c r="A11" s="49"/>
      <c r="B11" s="29" t="s">
        <v>97</v>
      </c>
      <c r="C11" s="66">
        <v>21</v>
      </c>
      <c r="D11" s="66">
        <v>8</v>
      </c>
      <c r="E11" s="29">
        <v>29</v>
      </c>
      <c r="F11" s="30">
        <f t="shared" si="10"/>
        <v>0.72413793103448276</v>
      </c>
      <c r="G11" s="30">
        <f t="shared" si="11"/>
        <v>0.27586206896551724</v>
      </c>
      <c r="H11" s="29"/>
      <c r="I11" s="29"/>
      <c r="J11" s="31"/>
      <c r="P11" s="68"/>
      <c r="Q11" s="68"/>
      <c r="T11" s="37" t="s">
        <v>89</v>
      </c>
      <c r="U11" s="26" t="s">
        <v>81</v>
      </c>
      <c r="V11" s="26">
        <v>55</v>
      </c>
      <c r="W11" s="26">
        <v>8</v>
      </c>
      <c r="X11" s="26">
        <f t="shared" si="2"/>
        <v>63</v>
      </c>
      <c r="Y11" s="27">
        <f t="shared" si="3"/>
        <v>0.87301587301587302</v>
      </c>
      <c r="Z11" s="27">
        <f t="shared" si="4"/>
        <v>0.12698412698412698</v>
      </c>
      <c r="AA11" s="26"/>
      <c r="AB11" s="27">
        <f>((Y11*X11)+(Y12*X12)+(Y13*X13))/X14</f>
        <v>0.78294573643410847</v>
      </c>
      <c r="AC11" s="28">
        <f>((Z11*X11)+(Z12*X12)+(Z13*X13))/X14</f>
        <v>0.21705426356589147</v>
      </c>
      <c r="AE11" t="s">
        <v>127</v>
      </c>
      <c r="AF11">
        <f>V50</f>
        <v>9</v>
      </c>
      <c r="AG11">
        <f>W50</f>
        <v>0</v>
      </c>
      <c r="AH11">
        <f t="shared" si="5"/>
        <v>9</v>
      </c>
      <c r="AI11" s="25">
        <f t="shared" si="6"/>
        <v>1</v>
      </c>
      <c r="AJ11" s="25">
        <f t="shared" si="7"/>
        <v>0</v>
      </c>
    </row>
    <row r="12" spans="1:36" ht="15" thickBot="1" x14ac:dyDescent="0.25">
      <c r="A12" s="50"/>
      <c r="B12" s="32"/>
      <c r="C12" s="67"/>
      <c r="D12" s="67"/>
      <c r="E12" s="32">
        <f>SUM(E10:E11)</f>
        <v>96</v>
      </c>
      <c r="F12" s="33"/>
      <c r="G12" s="33"/>
      <c r="H12" s="32"/>
      <c r="I12" s="32"/>
      <c r="J12" s="34"/>
      <c r="T12" s="38"/>
      <c r="U12" s="29" t="s">
        <v>84</v>
      </c>
      <c r="V12" s="29">
        <v>23</v>
      </c>
      <c r="W12" s="29">
        <v>3</v>
      </c>
      <c r="X12" s="29">
        <f t="shared" si="2"/>
        <v>26</v>
      </c>
      <c r="Y12" s="30">
        <f t="shared" si="3"/>
        <v>0.88461538461538458</v>
      </c>
      <c r="Z12" s="30">
        <f t="shared" si="4"/>
        <v>0.11538461538461539</v>
      </c>
      <c r="AA12" s="29"/>
      <c r="AB12" s="29"/>
      <c r="AC12" s="31"/>
    </row>
    <row r="13" spans="1:36" ht="16" x14ac:dyDescent="0.2">
      <c r="A13" s="48" t="s">
        <v>92</v>
      </c>
      <c r="B13" s="26" t="s">
        <v>81</v>
      </c>
      <c r="C13" s="65">
        <v>10</v>
      </c>
      <c r="D13" s="65">
        <v>6</v>
      </c>
      <c r="E13" s="26">
        <v>16</v>
      </c>
      <c r="F13" s="27">
        <f t="shared" ref="F13:F15" si="12">C13/E13</f>
        <v>0.625</v>
      </c>
      <c r="G13" s="27">
        <f t="shared" ref="G13:G15" si="13">D13/E13</f>
        <v>0.375</v>
      </c>
      <c r="H13" s="26"/>
      <c r="I13" s="27">
        <f>AVERAGE(F13:F15)</f>
        <v>0.75959888459888469</v>
      </c>
      <c r="J13" s="28">
        <f>AVERAGE(G13:G15)</f>
        <v>0.24040111540111542</v>
      </c>
      <c r="T13" s="38"/>
      <c r="U13" s="29" t="s">
        <v>90</v>
      </c>
      <c r="V13" s="29">
        <v>23</v>
      </c>
      <c r="W13" s="29">
        <v>17</v>
      </c>
      <c r="X13" s="29">
        <f t="shared" si="2"/>
        <v>40</v>
      </c>
      <c r="Y13" s="30">
        <f t="shared" si="3"/>
        <v>0.57499999999999996</v>
      </c>
      <c r="Z13" s="30">
        <f t="shared" si="4"/>
        <v>0.42499999999999999</v>
      </c>
      <c r="AA13" s="29"/>
      <c r="AB13" s="29"/>
      <c r="AC13" s="31"/>
    </row>
    <row r="14" spans="1:36" ht="15" thickBot="1" x14ac:dyDescent="0.25">
      <c r="A14" s="49"/>
      <c r="B14" s="29" t="s">
        <v>87</v>
      </c>
      <c r="C14" s="66">
        <v>32</v>
      </c>
      <c r="D14" s="66">
        <v>10</v>
      </c>
      <c r="E14" s="29">
        <v>42</v>
      </c>
      <c r="F14" s="30">
        <f t="shared" si="12"/>
        <v>0.76190476190476186</v>
      </c>
      <c r="G14" s="30">
        <f t="shared" si="13"/>
        <v>0.23809523809523808</v>
      </c>
      <c r="H14" s="29"/>
      <c r="I14" s="29"/>
      <c r="J14" s="31"/>
      <c r="T14" s="39"/>
      <c r="U14" s="32"/>
      <c r="V14" s="32"/>
      <c r="W14" s="32"/>
      <c r="X14" s="32">
        <f>SUM(X11:X13)</f>
        <v>129</v>
      </c>
      <c r="Y14" s="33"/>
      <c r="Z14" s="33"/>
      <c r="AA14" s="32"/>
      <c r="AB14" s="32"/>
      <c r="AC14" s="34"/>
    </row>
    <row r="15" spans="1:36" ht="16" x14ac:dyDescent="0.2">
      <c r="A15" s="49"/>
      <c r="B15" s="29" t="s">
        <v>84</v>
      </c>
      <c r="C15" s="66">
        <v>33</v>
      </c>
      <c r="D15" s="66">
        <v>4</v>
      </c>
      <c r="E15" s="29">
        <v>37</v>
      </c>
      <c r="F15" s="30">
        <f t="shared" si="12"/>
        <v>0.89189189189189189</v>
      </c>
      <c r="G15" s="30">
        <f t="shared" si="13"/>
        <v>0.10810810810810811</v>
      </c>
      <c r="H15" s="29"/>
      <c r="I15" s="29"/>
      <c r="J15" s="31"/>
      <c r="T15" s="37" t="s">
        <v>92</v>
      </c>
      <c r="U15" s="26" t="s">
        <v>81</v>
      </c>
      <c r="V15" s="26">
        <v>43</v>
      </c>
      <c r="W15" s="26">
        <v>21</v>
      </c>
      <c r="X15" s="26">
        <f t="shared" si="2"/>
        <v>64</v>
      </c>
      <c r="Y15" s="27">
        <f t="shared" si="3"/>
        <v>0.671875</v>
      </c>
      <c r="Z15" s="27">
        <f t="shared" si="4"/>
        <v>0.328125</v>
      </c>
      <c r="AA15" s="26"/>
      <c r="AB15" s="27">
        <f>((Y15*X15)+(Y16*X16)+(Y17*X17))/X18</f>
        <v>0.7168141592920354</v>
      </c>
      <c r="AC15" s="28">
        <f>((Z15*X15)+(Z16*X16)+(Z17*X17))/X18</f>
        <v>0.2831858407079646</v>
      </c>
    </row>
    <row r="16" spans="1:36" ht="15" thickBot="1" x14ac:dyDescent="0.25">
      <c r="A16" s="50"/>
      <c r="B16" s="32"/>
      <c r="C16" s="67"/>
      <c r="D16" s="67"/>
      <c r="E16" s="32">
        <f>SUM(E13:E15)</f>
        <v>95</v>
      </c>
      <c r="F16" s="33"/>
      <c r="G16" s="33"/>
      <c r="H16" s="32"/>
      <c r="I16" s="32"/>
      <c r="J16" s="34"/>
      <c r="T16" s="38"/>
      <c r="U16" s="29" t="s">
        <v>91</v>
      </c>
      <c r="V16" s="29">
        <v>17</v>
      </c>
      <c r="W16" s="29">
        <v>9</v>
      </c>
      <c r="X16" s="29">
        <f t="shared" si="2"/>
        <v>26</v>
      </c>
      <c r="Y16" s="30">
        <f t="shared" si="3"/>
        <v>0.65384615384615385</v>
      </c>
      <c r="Z16" s="30">
        <f t="shared" si="4"/>
        <v>0.34615384615384615</v>
      </c>
      <c r="AA16" s="29"/>
      <c r="AB16" s="29"/>
      <c r="AC16" s="31"/>
    </row>
    <row r="17" spans="1:29" ht="16" x14ac:dyDescent="0.2">
      <c r="A17" s="48" t="s">
        <v>93</v>
      </c>
      <c r="B17" s="26" t="s">
        <v>96</v>
      </c>
      <c r="C17" s="65">
        <v>24</v>
      </c>
      <c r="D17" s="65">
        <v>31</v>
      </c>
      <c r="E17" s="26">
        <v>55</v>
      </c>
      <c r="F17" s="27">
        <f t="shared" ref="F17:F18" si="14">C17/E17</f>
        <v>0.43636363636363634</v>
      </c>
      <c r="G17" s="27">
        <f t="shared" ref="G17:G18" si="15">D17/E17</f>
        <v>0.5636363636363636</v>
      </c>
      <c r="H17" s="26"/>
      <c r="I17" s="27">
        <f>AVERAGE(F17:F18)</f>
        <v>0.48818181818181816</v>
      </c>
      <c r="J17" s="28">
        <f>AVERAGE(G17:G18)</f>
        <v>0.51181818181818184</v>
      </c>
      <c r="T17" s="38"/>
      <c r="U17" s="29" t="s">
        <v>85</v>
      </c>
      <c r="V17" s="29">
        <v>21</v>
      </c>
      <c r="W17" s="29">
        <v>2</v>
      </c>
      <c r="X17" s="29">
        <f t="shared" si="2"/>
        <v>23</v>
      </c>
      <c r="Y17" s="30">
        <f t="shared" si="3"/>
        <v>0.91304347826086951</v>
      </c>
      <c r="Z17" s="30">
        <f t="shared" si="4"/>
        <v>8.6956521739130432E-2</v>
      </c>
      <c r="AA17" s="29"/>
      <c r="AB17" s="29"/>
      <c r="AC17" s="31"/>
    </row>
    <row r="18" spans="1:29" ht="15" thickBot="1" x14ac:dyDescent="0.25">
      <c r="A18" s="49"/>
      <c r="B18" s="29" t="s">
        <v>91</v>
      </c>
      <c r="C18" s="66">
        <v>27</v>
      </c>
      <c r="D18" s="66">
        <v>23</v>
      </c>
      <c r="E18" s="29">
        <v>50</v>
      </c>
      <c r="F18" s="30">
        <f t="shared" si="14"/>
        <v>0.54</v>
      </c>
      <c r="G18" s="30">
        <f t="shared" si="15"/>
        <v>0.46</v>
      </c>
      <c r="H18" s="29"/>
      <c r="I18" s="29"/>
      <c r="J18" s="31"/>
      <c r="T18" s="39"/>
      <c r="U18" s="32"/>
      <c r="V18" s="32"/>
      <c r="W18" s="32"/>
      <c r="X18" s="32">
        <f>SUM(X15:X17)</f>
        <v>113</v>
      </c>
      <c r="Y18" s="33"/>
      <c r="Z18" s="33"/>
      <c r="AA18" s="32"/>
      <c r="AB18" s="32"/>
      <c r="AC18" s="34"/>
    </row>
    <row r="19" spans="1:29" ht="17" thickBot="1" x14ac:dyDescent="0.25">
      <c r="A19" s="50"/>
      <c r="B19" s="32"/>
      <c r="C19" s="67"/>
      <c r="D19" s="67"/>
      <c r="E19" s="32">
        <f>SUM(E17:E18)</f>
        <v>105</v>
      </c>
      <c r="F19" s="33"/>
      <c r="G19" s="33"/>
      <c r="H19" s="32"/>
      <c r="I19" s="32"/>
      <c r="J19" s="34"/>
      <c r="T19" s="37" t="s">
        <v>93</v>
      </c>
      <c r="U19" s="26" t="s">
        <v>81</v>
      </c>
      <c r="V19" s="26">
        <v>52</v>
      </c>
      <c r="W19" s="26">
        <f>7+27</f>
        <v>34</v>
      </c>
      <c r="X19" s="26">
        <f t="shared" si="2"/>
        <v>86</v>
      </c>
      <c r="Y19" s="27">
        <f t="shared" si="3"/>
        <v>0.60465116279069764</v>
      </c>
      <c r="Z19" s="27">
        <f t="shared" si="4"/>
        <v>0.39534883720930231</v>
      </c>
      <c r="AA19" s="26"/>
      <c r="AB19" s="27">
        <f>((Y19*X19)+(Y20*X20)+(Y21*X21))/X22</f>
        <v>0.61481481481481481</v>
      </c>
      <c r="AC19" s="28">
        <f>((Z19*X19)+(Z20*X20)+(Z21*X21))/X22</f>
        <v>0.38518518518518519</v>
      </c>
    </row>
    <row r="20" spans="1:29" ht="16" x14ac:dyDescent="0.2">
      <c r="A20" s="48" t="s">
        <v>94</v>
      </c>
      <c r="B20" s="26" t="s">
        <v>96</v>
      </c>
      <c r="C20" s="65">
        <v>91</v>
      </c>
      <c r="D20" s="65">
        <v>9</v>
      </c>
      <c r="E20" s="26">
        <v>100</v>
      </c>
      <c r="F20" s="27">
        <f t="shared" ref="F20" si="16">C20/E20</f>
        <v>0.91</v>
      </c>
      <c r="G20" s="27">
        <f t="shared" ref="G20" si="17">D20/E20</f>
        <v>0.09</v>
      </c>
      <c r="H20" s="26"/>
      <c r="I20" s="27">
        <f>AVERAGE(F20)</f>
        <v>0.91</v>
      </c>
      <c r="J20" s="28">
        <f>AVERAGE(G20)</f>
        <v>0.09</v>
      </c>
      <c r="T20" s="38"/>
      <c r="U20" s="29" t="s">
        <v>84</v>
      </c>
      <c r="V20" s="29">
        <v>17</v>
      </c>
      <c r="W20" s="29">
        <v>9</v>
      </c>
      <c r="X20" s="29">
        <f t="shared" si="2"/>
        <v>26</v>
      </c>
      <c r="Y20" s="30">
        <f t="shared" si="3"/>
        <v>0.65384615384615385</v>
      </c>
      <c r="Z20" s="30">
        <f t="shared" si="4"/>
        <v>0.34615384615384615</v>
      </c>
      <c r="AA20" s="29"/>
      <c r="AB20" s="29"/>
      <c r="AC20" s="31"/>
    </row>
    <row r="21" spans="1:29" ht="15" thickBot="1" x14ac:dyDescent="0.25">
      <c r="A21" s="50"/>
      <c r="B21" s="32"/>
      <c r="C21" s="67"/>
      <c r="D21" s="67"/>
      <c r="E21" s="32">
        <f>SUM(E20:E20)</f>
        <v>100</v>
      </c>
      <c r="F21" s="33"/>
      <c r="G21" s="33"/>
      <c r="H21" s="32"/>
      <c r="I21" s="32"/>
      <c r="J21" s="34"/>
      <c r="T21" s="38"/>
      <c r="U21" s="29" t="s">
        <v>85</v>
      </c>
      <c r="V21" s="29">
        <v>14</v>
      </c>
      <c r="W21" s="29">
        <v>9</v>
      </c>
      <c r="X21" s="29">
        <f t="shared" si="2"/>
        <v>23</v>
      </c>
      <c r="Y21" s="30">
        <f t="shared" si="3"/>
        <v>0.60869565217391308</v>
      </c>
      <c r="Z21" s="30">
        <f t="shared" si="4"/>
        <v>0.39130434782608697</v>
      </c>
      <c r="AA21" s="29"/>
      <c r="AB21" s="29"/>
      <c r="AC21" s="31"/>
    </row>
    <row r="22" spans="1:29" ht="17" thickBot="1" x14ac:dyDescent="0.25">
      <c r="A22" s="48" t="s">
        <v>95</v>
      </c>
      <c r="B22" s="26" t="s">
        <v>96</v>
      </c>
      <c r="C22" s="65">
        <v>64</v>
      </c>
      <c r="D22" s="65">
        <v>36</v>
      </c>
      <c r="E22" s="26">
        <v>100</v>
      </c>
      <c r="F22" s="27">
        <f t="shared" ref="F22" si="18">C22/E22</f>
        <v>0.64</v>
      </c>
      <c r="G22" s="27">
        <f t="shared" ref="G22" si="19">D22/E22</f>
        <v>0.36</v>
      </c>
      <c r="H22" s="26"/>
      <c r="I22" s="27">
        <f>AVERAGE(F22)</f>
        <v>0.64</v>
      </c>
      <c r="J22" s="28">
        <f>AVERAGE(G22)</f>
        <v>0.36</v>
      </c>
      <c r="T22" s="39"/>
      <c r="U22" s="32"/>
      <c r="V22" s="32"/>
      <c r="W22" s="32"/>
      <c r="X22" s="32">
        <f>SUM(X19:X21)</f>
        <v>135</v>
      </c>
      <c r="Y22" s="33"/>
      <c r="Z22" s="33"/>
      <c r="AA22" s="32"/>
      <c r="AB22" s="32"/>
      <c r="AC22" s="34"/>
    </row>
    <row r="23" spans="1:29" ht="17" thickBot="1" x14ac:dyDescent="0.25">
      <c r="A23" s="50"/>
      <c r="B23" s="32"/>
      <c r="C23" s="67"/>
      <c r="D23" s="67"/>
      <c r="E23" s="32">
        <f>SUM(E22:E22)</f>
        <v>100</v>
      </c>
      <c r="F23" s="33"/>
      <c r="G23" s="33"/>
      <c r="H23" s="32"/>
      <c r="I23" s="32"/>
      <c r="J23" s="34"/>
      <c r="T23" s="37" t="s">
        <v>94</v>
      </c>
      <c r="U23" s="26" t="s">
        <v>81</v>
      </c>
      <c r="V23" s="26">
        <v>55</v>
      </c>
      <c r="W23" s="26">
        <v>8</v>
      </c>
      <c r="X23" s="26">
        <f t="shared" si="2"/>
        <v>63</v>
      </c>
      <c r="Y23" s="27">
        <f t="shared" si="3"/>
        <v>0.87301587301587302</v>
      </c>
      <c r="Z23" s="27">
        <f t="shared" si="4"/>
        <v>0.12698412698412698</v>
      </c>
      <c r="AA23" s="26"/>
      <c r="AB23" s="27">
        <f>((Y23*X23)+(Y24*X24)+(Y25*X25))/X26</f>
        <v>0.85628742514970058</v>
      </c>
      <c r="AC23" s="28">
        <f>((Z23*X23)+(Z24*X24)+(Z25*X25))/X26</f>
        <v>0.1437125748502994</v>
      </c>
    </row>
    <row r="24" spans="1:29" ht="16" x14ac:dyDescent="0.2">
      <c r="A24" s="48" t="s">
        <v>98</v>
      </c>
      <c r="B24" s="26" t="s">
        <v>96</v>
      </c>
      <c r="C24" s="65">
        <v>60</v>
      </c>
      <c r="D24" s="65">
        <v>39</v>
      </c>
      <c r="E24" s="26">
        <v>99</v>
      </c>
      <c r="F24" s="27">
        <f t="shared" ref="F24" si="20">C24/E24</f>
        <v>0.60606060606060608</v>
      </c>
      <c r="G24" s="27">
        <f t="shared" ref="G24" si="21">D24/E24</f>
        <v>0.39393939393939392</v>
      </c>
      <c r="H24" s="26"/>
      <c r="I24" s="27">
        <f>AVERAGE(F24)</f>
        <v>0.60606060606060608</v>
      </c>
      <c r="J24" s="28">
        <f>AVERAGE(G24)</f>
        <v>0.39393939393939392</v>
      </c>
      <c r="T24" s="38"/>
      <c r="U24" s="29" t="s">
        <v>84</v>
      </c>
      <c r="V24" s="29">
        <v>20</v>
      </c>
      <c r="W24" s="29">
        <v>6</v>
      </c>
      <c r="X24" s="29">
        <f t="shared" si="2"/>
        <v>26</v>
      </c>
      <c r="Y24" s="30">
        <f t="shared" si="3"/>
        <v>0.76923076923076927</v>
      </c>
      <c r="Z24" s="30">
        <f t="shared" si="4"/>
        <v>0.23076923076923078</v>
      </c>
      <c r="AA24" s="29"/>
      <c r="AB24" s="29"/>
      <c r="AC24" s="31"/>
    </row>
    <row r="25" spans="1:29" ht="15" thickBot="1" x14ac:dyDescent="0.25">
      <c r="A25" s="50"/>
      <c r="B25" s="32"/>
      <c r="C25" s="67"/>
      <c r="D25" s="67"/>
      <c r="E25" s="32">
        <f>SUM(E24:E24)</f>
        <v>99</v>
      </c>
      <c r="F25" s="33"/>
      <c r="G25" s="33"/>
      <c r="H25" s="32"/>
      <c r="I25" s="32"/>
      <c r="J25" s="34"/>
      <c r="T25" s="38"/>
      <c r="U25" s="29" t="s">
        <v>90</v>
      </c>
      <c r="V25" s="29">
        <v>68</v>
      </c>
      <c r="W25" s="29">
        <v>10</v>
      </c>
      <c r="X25" s="29">
        <f t="shared" si="2"/>
        <v>78</v>
      </c>
      <c r="Y25" s="30">
        <f t="shared" si="3"/>
        <v>0.87179487179487181</v>
      </c>
      <c r="Z25" s="30">
        <f t="shared" si="4"/>
        <v>0.12820512820512819</v>
      </c>
      <c r="AA25" s="29"/>
      <c r="AB25" s="29"/>
      <c r="AC25" s="31"/>
    </row>
    <row r="26" spans="1:29" ht="17" thickBot="1" x14ac:dyDescent="0.25">
      <c r="A26" s="48" t="s">
        <v>99</v>
      </c>
      <c r="B26" s="26" t="s">
        <v>96</v>
      </c>
      <c r="C26" s="65">
        <v>60</v>
      </c>
      <c r="D26" s="65">
        <v>41</v>
      </c>
      <c r="E26" s="26">
        <v>101</v>
      </c>
      <c r="F26" s="27">
        <f t="shared" ref="F26" si="22">C26/E26</f>
        <v>0.59405940594059403</v>
      </c>
      <c r="G26" s="27">
        <f t="shared" ref="G26" si="23">D26/E26</f>
        <v>0.40594059405940597</v>
      </c>
      <c r="H26" s="26"/>
      <c r="I26" s="27">
        <f>AVERAGE(F26)</f>
        <v>0.59405940594059403</v>
      </c>
      <c r="J26" s="28">
        <f>AVERAGE(G26)</f>
        <v>0.40594059405940597</v>
      </c>
      <c r="T26" s="39"/>
      <c r="U26" s="32"/>
      <c r="V26" s="32"/>
      <c r="W26" s="32"/>
      <c r="X26" s="32">
        <f>SUM(X23:X25)</f>
        <v>167</v>
      </c>
      <c r="Y26" s="33"/>
      <c r="Z26" s="33"/>
      <c r="AA26" s="32"/>
      <c r="AB26" s="32"/>
      <c r="AC26" s="34"/>
    </row>
    <row r="27" spans="1:29" ht="17" thickBot="1" x14ac:dyDescent="0.25">
      <c r="A27" s="50"/>
      <c r="B27" s="32"/>
      <c r="C27" s="67"/>
      <c r="D27" s="67"/>
      <c r="E27" s="32">
        <f>SUM(E26:E26)</f>
        <v>101</v>
      </c>
      <c r="F27" s="33"/>
      <c r="G27" s="33"/>
      <c r="H27" s="32"/>
      <c r="I27" s="32"/>
      <c r="J27" s="34"/>
      <c r="T27" s="37" t="s">
        <v>95</v>
      </c>
      <c r="U27" s="26" t="s">
        <v>81</v>
      </c>
      <c r="V27" s="26">
        <v>16</v>
      </c>
      <c r="W27" s="26">
        <v>6</v>
      </c>
      <c r="X27" s="26">
        <f t="shared" si="2"/>
        <v>22</v>
      </c>
      <c r="Y27" s="27">
        <f t="shared" si="3"/>
        <v>0.72727272727272729</v>
      </c>
      <c r="Z27" s="27">
        <f t="shared" si="4"/>
        <v>0.27272727272727271</v>
      </c>
      <c r="AA27" s="26"/>
      <c r="AB27" s="27">
        <f>((Y27*X27)+(Y28*X28)+(Y29*X29)+(Y30*X30))/X31</f>
        <v>0.66115702479338845</v>
      </c>
      <c r="AC27" s="28">
        <f>100%-AB27</f>
        <v>0.33884297520661155</v>
      </c>
    </row>
    <row r="28" spans="1:29" ht="16" x14ac:dyDescent="0.2">
      <c r="A28" s="48" t="s">
        <v>100</v>
      </c>
      <c r="B28" s="26" t="s">
        <v>96</v>
      </c>
      <c r="C28" s="65">
        <v>80</v>
      </c>
      <c r="D28" s="65">
        <v>20</v>
      </c>
      <c r="E28" s="26">
        <v>100</v>
      </c>
      <c r="F28" s="27">
        <f t="shared" ref="F28" si="24">C28/E28</f>
        <v>0.8</v>
      </c>
      <c r="G28" s="27">
        <f t="shared" ref="G28" si="25">D28/E28</f>
        <v>0.2</v>
      </c>
      <c r="H28" s="26"/>
      <c r="I28" s="27">
        <f>AVERAGE(F28)</f>
        <v>0.8</v>
      </c>
      <c r="J28" s="28">
        <f>AVERAGE(G28)</f>
        <v>0.2</v>
      </c>
      <c r="T28" s="38"/>
      <c r="U28" s="29" t="s">
        <v>84</v>
      </c>
      <c r="V28" s="29">
        <v>15</v>
      </c>
      <c r="W28" s="29">
        <v>11</v>
      </c>
      <c r="X28" s="29">
        <f t="shared" si="2"/>
        <v>26</v>
      </c>
      <c r="Y28" s="30">
        <f t="shared" si="3"/>
        <v>0.57692307692307687</v>
      </c>
      <c r="Z28" s="30">
        <f t="shared" si="4"/>
        <v>0.42307692307692307</v>
      </c>
      <c r="AA28" s="29"/>
      <c r="AB28" s="29"/>
      <c r="AC28" s="31"/>
    </row>
    <row r="29" spans="1:29" ht="15" thickBot="1" x14ac:dyDescent="0.25">
      <c r="A29" s="50"/>
      <c r="B29" s="32"/>
      <c r="C29" s="67"/>
      <c r="D29" s="67"/>
      <c r="E29" s="32">
        <f>SUM(E28:E28)</f>
        <v>100</v>
      </c>
      <c r="F29" s="33"/>
      <c r="G29" s="33"/>
      <c r="H29" s="32"/>
      <c r="I29" s="32"/>
      <c r="J29" s="34"/>
      <c r="T29" s="38"/>
      <c r="U29" s="29" t="s">
        <v>96</v>
      </c>
      <c r="V29" s="29">
        <v>27</v>
      </c>
      <c r="W29" s="29">
        <v>18</v>
      </c>
      <c r="X29" s="29">
        <f t="shared" si="2"/>
        <v>45</v>
      </c>
      <c r="Y29" s="30">
        <f t="shared" si="3"/>
        <v>0.6</v>
      </c>
      <c r="Z29" s="30">
        <f t="shared" si="4"/>
        <v>0.4</v>
      </c>
      <c r="AA29" s="29"/>
      <c r="AB29" s="29"/>
      <c r="AC29" s="31"/>
    </row>
    <row r="30" spans="1:29" ht="16" x14ac:dyDescent="0.2">
      <c r="A30" s="48" t="s">
        <v>101</v>
      </c>
      <c r="B30" s="26" t="s">
        <v>96</v>
      </c>
      <c r="C30" s="65">
        <v>68</v>
      </c>
      <c r="D30" s="65">
        <v>32</v>
      </c>
      <c r="E30" s="26">
        <v>100</v>
      </c>
      <c r="F30" s="27">
        <f t="shared" ref="F30" si="26">C30/E30</f>
        <v>0.68</v>
      </c>
      <c r="G30" s="27">
        <f t="shared" ref="G30" si="27">D30/E30</f>
        <v>0.32</v>
      </c>
      <c r="H30" s="26"/>
      <c r="I30" s="27">
        <f>AVERAGE(F30)</f>
        <v>0.68</v>
      </c>
      <c r="J30" s="28">
        <f>AVERAGE(G30)</f>
        <v>0.32</v>
      </c>
      <c r="T30" s="38"/>
      <c r="U30" s="29" t="s">
        <v>97</v>
      </c>
      <c r="V30" s="29">
        <v>22</v>
      </c>
      <c r="W30" s="29">
        <v>6</v>
      </c>
      <c r="X30" s="29">
        <f t="shared" si="2"/>
        <v>28</v>
      </c>
      <c r="Y30" s="30">
        <f t="shared" si="3"/>
        <v>0.7857142857142857</v>
      </c>
      <c r="Z30" s="30">
        <f t="shared" si="4"/>
        <v>0.21428571428571427</v>
      </c>
      <c r="AA30" s="29"/>
      <c r="AB30" s="29"/>
      <c r="AC30" s="31"/>
    </row>
    <row r="31" spans="1:29" ht="15" thickBot="1" x14ac:dyDescent="0.25">
      <c r="A31" s="50"/>
      <c r="B31" s="32"/>
      <c r="C31" s="67"/>
      <c r="D31" s="67"/>
      <c r="E31" s="32">
        <f>SUM(E30:E30)</f>
        <v>100</v>
      </c>
      <c r="F31" s="33"/>
      <c r="G31" s="33"/>
      <c r="H31" s="32"/>
      <c r="I31" s="32"/>
      <c r="J31" s="34"/>
      <c r="T31" s="39"/>
      <c r="U31" s="32"/>
      <c r="V31" s="32"/>
      <c r="W31" s="32"/>
      <c r="X31" s="32">
        <f>SUM(X27:X30)</f>
        <v>121</v>
      </c>
      <c r="Y31" s="33"/>
      <c r="Z31" s="33"/>
      <c r="AA31" s="32"/>
      <c r="AB31" s="32"/>
      <c r="AC31" s="34"/>
    </row>
    <row r="32" spans="1:29" ht="16" x14ac:dyDescent="0.2">
      <c r="A32" s="48" t="s">
        <v>102</v>
      </c>
      <c r="B32" s="26" t="s">
        <v>96</v>
      </c>
      <c r="C32" s="65">
        <v>44</v>
      </c>
      <c r="D32" s="65">
        <v>11</v>
      </c>
      <c r="E32" s="26">
        <v>55</v>
      </c>
      <c r="F32" s="27">
        <f t="shared" ref="F32:F33" si="28">C32/E32</f>
        <v>0.8</v>
      </c>
      <c r="G32" s="27">
        <f t="shared" ref="G32:G33" si="29">D32/E32</f>
        <v>0.2</v>
      </c>
      <c r="H32" s="26"/>
      <c r="I32" s="27">
        <f>AVERAGE(F32:F33)</f>
        <v>0.82000000000000006</v>
      </c>
      <c r="J32" s="28">
        <f>AVERAGE(G32:G33)</f>
        <v>0.18</v>
      </c>
      <c r="T32" s="37" t="s">
        <v>98</v>
      </c>
      <c r="U32" s="26" t="s">
        <v>81</v>
      </c>
      <c r="V32" s="26">
        <v>39</v>
      </c>
      <c r="W32" s="26">
        <v>24</v>
      </c>
      <c r="X32" s="26">
        <f t="shared" si="2"/>
        <v>63</v>
      </c>
      <c r="Y32" s="27">
        <f t="shared" si="3"/>
        <v>0.61904761904761907</v>
      </c>
      <c r="Z32" s="27">
        <f t="shared" si="4"/>
        <v>0.38095238095238093</v>
      </c>
      <c r="AA32" s="26"/>
      <c r="AB32" s="27">
        <f>((Y32*X32)+(Y33*X33))/X34</f>
        <v>0.6292134831460674</v>
      </c>
      <c r="AC32" s="28">
        <f>100%-AB32</f>
        <v>0.3707865168539326</v>
      </c>
    </row>
    <row r="33" spans="1:30" x14ac:dyDescent="0.2">
      <c r="A33" s="49"/>
      <c r="B33" s="29" t="s">
        <v>91</v>
      </c>
      <c r="C33" s="66">
        <v>42</v>
      </c>
      <c r="D33" s="66">
        <v>8</v>
      </c>
      <c r="E33" s="29">
        <v>50</v>
      </c>
      <c r="F33" s="30">
        <f t="shared" si="28"/>
        <v>0.84</v>
      </c>
      <c r="G33" s="30">
        <f t="shared" si="29"/>
        <v>0.16</v>
      </c>
      <c r="H33" s="29"/>
      <c r="I33" s="29"/>
      <c r="J33" s="31"/>
      <c r="T33" s="38"/>
      <c r="U33" s="29" t="s">
        <v>84</v>
      </c>
      <c r="V33" s="29">
        <v>17</v>
      </c>
      <c r="W33" s="29">
        <v>9</v>
      </c>
      <c r="X33" s="29">
        <f t="shared" si="2"/>
        <v>26</v>
      </c>
      <c r="Y33" s="30">
        <f t="shared" si="3"/>
        <v>0.65384615384615385</v>
      </c>
      <c r="Z33" s="30">
        <f t="shared" si="4"/>
        <v>0.34615384615384615</v>
      </c>
      <c r="AA33" s="29"/>
      <c r="AB33" s="29"/>
      <c r="AC33" s="31"/>
    </row>
    <row r="34" spans="1:30" ht="15" thickBot="1" x14ac:dyDescent="0.25">
      <c r="A34" s="49"/>
      <c r="B34" s="29" t="s">
        <v>85</v>
      </c>
      <c r="C34" s="66">
        <v>15</v>
      </c>
      <c r="D34" s="66">
        <v>0</v>
      </c>
      <c r="E34" s="29">
        <v>15</v>
      </c>
      <c r="F34" s="30">
        <f>C34/E34</f>
        <v>1</v>
      </c>
      <c r="G34" s="30">
        <f>D34/E34</f>
        <v>0</v>
      </c>
      <c r="H34" s="29"/>
      <c r="I34" s="29"/>
      <c r="J34" s="31"/>
      <c r="T34" s="39"/>
      <c r="U34" s="32"/>
      <c r="V34" s="32"/>
      <c r="W34" s="32"/>
      <c r="X34" s="32">
        <f>SUM(X32:X33)</f>
        <v>89</v>
      </c>
      <c r="Y34" s="33"/>
      <c r="Z34" s="33"/>
      <c r="AA34" s="32"/>
      <c r="AB34" s="32"/>
      <c r="AC34" s="34"/>
    </row>
    <row r="35" spans="1:30" ht="17" thickBot="1" x14ac:dyDescent="0.25">
      <c r="A35" s="50"/>
      <c r="B35" s="32"/>
      <c r="C35" s="67"/>
      <c r="D35" s="67"/>
      <c r="E35" s="32">
        <f>SUM(E32:E34)</f>
        <v>120</v>
      </c>
      <c r="F35" s="33"/>
      <c r="G35" s="33"/>
      <c r="H35" s="32"/>
      <c r="I35" s="32"/>
      <c r="J35" s="34"/>
      <c r="T35" s="37" t="s">
        <v>99</v>
      </c>
      <c r="U35" s="26" t="s">
        <v>81</v>
      </c>
      <c r="V35" s="26">
        <v>44</v>
      </c>
      <c r="W35" s="26">
        <f>46+38</f>
        <v>84</v>
      </c>
      <c r="X35" s="26">
        <f t="shared" si="2"/>
        <v>128</v>
      </c>
      <c r="Y35" s="27">
        <f t="shared" si="3"/>
        <v>0.34375</v>
      </c>
      <c r="Z35" s="27">
        <f t="shared" si="4"/>
        <v>0.65625</v>
      </c>
      <c r="AA35" s="26"/>
      <c r="AB35" s="27">
        <f>((Y35*X35)+(Y36*X36))/X37</f>
        <v>0.36423841059602646</v>
      </c>
      <c r="AC35" s="28">
        <f>100%-AB35</f>
        <v>0.63576158940397354</v>
      </c>
    </row>
    <row r="36" spans="1:30" ht="16" x14ac:dyDescent="0.2">
      <c r="A36" s="48" t="s">
        <v>104</v>
      </c>
      <c r="B36" s="26" t="s">
        <v>81</v>
      </c>
      <c r="C36" s="65">
        <v>7</v>
      </c>
      <c r="D36" s="65">
        <v>9</v>
      </c>
      <c r="E36" s="26">
        <v>16</v>
      </c>
      <c r="F36" s="27">
        <f t="shared" ref="F36:F38" si="30">C36/E36</f>
        <v>0.4375</v>
      </c>
      <c r="G36" s="27">
        <f t="shared" ref="G36:G38" si="31">D36/E36</f>
        <v>0.5625</v>
      </c>
      <c r="H36" s="26"/>
      <c r="I36" s="27">
        <f>AVERAGE(F36:F38)</f>
        <v>0.51630952380952377</v>
      </c>
      <c r="J36" s="28">
        <f>AVERAGE(G36:G38)</f>
        <v>0.48369047619047617</v>
      </c>
      <c r="T36" s="38"/>
      <c r="U36" s="29" t="s">
        <v>85</v>
      </c>
      <c r="V36" s="29">
        <v>11</v>
      </c>
      <c r="W36" s="29">
        <v>12</v>
      </c>
      <c r="X36" s="29">
        <f t="shared" si="2"/>
        <v>23</v>
      </c>
      <c r="Y36" s="30">
        <f t="shared" si="3"/>
        <v>0.47826086956521741</v>
      </c>
      <c r="Z36" s="30">
        <f t="shared" si="4"/>
        <v>0.52173913043478259</v>
      </c>
      <c r="AA36" s="29"/>
      <c r="AB36" s="29"/>
      <c r="AC36" s="31"/>
    </row>
    <row r="37" spans="1:30" ht="15" thickBot="1" x14ac:dyDescent="0.25">
      <c r="A37" s="49"/>
      <c r="B37" s="29" t="s">
        <v>91</v>
      </c>
      <c r="C37" s="66">
        <v>27</v>
      </c>
      <c r="D37" s="66">
        <v>23</v>
      </c>
      <c r="E37" s="29">
        <v>50</v>
      </c>
      <c r="F37" s="30">
        <f t="shared" si="30"/>
        <v>0.54</v>
      </c>
      <c r="G37" s="30">
        <f t="shared" si="31"/>
        <v>0.46</v>
      </c>
      <c r="H37" s="29"/>
      <c r="I37" s="29"/>
      <c r="J37" s="31"/>
      <c r="T37" s="39"/>
      <c r="U37" s="32"/>
      <c r="V37" s="32"/>
      <c r="W37" s="32"/>
      <c r="X37" s="32">
        <f>SUM(X35:X36)</f>
        <v>151</v>
      </c>
      <c r="Y37" s="33"/>
      <c r="Z37" s="33"/>
      <c r="AA37" s="32"/>
      <c r="AB37" s="32"/>
      <c r="AC37" s="34"/>
    </row>
    <row r="38" spans="1:30" ht="16" x14ac:dyDescent="0.2">
      <c r="A38" s="49"/>
      <c r="B38" s="29" t="s">
        <v>97</v>
      </c>
      <c r="C38" s="66">
        <v>16</v>
      </c>
      <c r="D38" s="66">
        <v>12</v>
      </c>
      <c r="E38" s="29">
        <v>28</v>
      </c>
      <c r="F38" s="30">
        <f t="shared" si="30"/>
        <v>0.5714285714285714</v>
      </c>
      <c r="G38" s="30">
        <f t="shared" si="31"/>
        <v>0.42857142857142855</v>
      </c>
      <c r="H38" s="29"/>
      <c r="I38" s="29"/>
      <c r="J38" s="31"/>
      <c r="T38" s="37" t="s">
        <v>100</v>
      </c>
      <c r="U38" s="26" t="s">
        <v>81</v>
      </c>
      <c r="V38" s="26">
        <v>40</v>
      </c>
      <c r="W38" s="26">
        <v>24</v>
      </c>
      <c r="X38" s="26">
        <f t="shared" si="2"/>
        <v>64</v>
      </c>
      <c r="Y38" s="27">
        <f t="shared" si="3"/>
        <v>0.625</v>
      </c>
      <c r="Z38" s="27">
        <f t="shared" si="4"/>
        <v>0.375</v>
      </c>
      <c r="AA38" s="26"/>
      <c r="AB38" s="27">
        <f>((Y38*X38)+(Y39*X39)+(Y40*X40))/X41</f>
        <v>0.70796460176991149</v>
      </c>
      <c r="AC38" s="28">
        <f>((Z38*X38)+(Z39*X39)+(Z40*X40))/X41</f>
        <v>0.29203539823008851</v>
      </c>
    </row>
    <row r="39" spans="1:30" ht="15" thickBot="1" x14ac:dyDescent="0.25">
      <c r="A39" s="50"/>
      <c r="B39" s="32"/>
      <c r="C39" s="67"/>
      <c r="D39" s="67"/>
      <c r="E39" s="32">
        <f>SUM(E36:E38)</f>
        <v>94</v>
      </c>
      <c r="F39" s="33"/>
      <c r="G39" s="33"/>
      <c r="H39" s="32"/>
      <c r="I39" s="32"/>
      <c r="J39" s="34"/>
      <c r="T39" s="38"/>
      <c r="U39" s="29" t="s">
        <v>84</v>
      </c>
      <c r="V39" s="29">
        <v>23</v>
      </c>
      <c r="W39" s="29">
        <v>3</v>
      </c>
      <c r="X39" s="29">
        <f t="shared" si="2"/>
        <v>26</v>
      </c>
      <c r="Y39" s="30">
        <f t="shared" si="3"/>
        <v>0.88461538461538458</v>
      </c>
      <c r="Z39" s="30">
        <f t="shared" si="4"/>
        <v>0.11538461538461539</v>
      </c>
      <c r="AA39" s="29"/>
      <c r="AB39" s="29"/>
      <c r="AC39" s="31"/>
    </row>
    <row r="40" spans="1:30" ht="16" x14ac:dyDescent="0.2">
      <c r="A40" s="48" t="s">
        <v>105</v>
      </c>
      <c r="B40" s="26" t="s">
        <v>91</v>
      </c>
      <c r="C40" s="65">
        <v>31</v>
      </c>
      <c r="D40" s="65">
        <v>36</v>
      </c>
      <c r="E40" s="26">
        <v>67</v>
      </c>
      <c r="F40" s="27">
        <f t="shared" ref="F40:F41" si="32">C40/E40</f>
        <v>0.46268656716417911</v>
      </c>
      <c r="G40" s="27">
        <f t="shared" ref="G40:G41" si="33">D40/E40</f>
        <v>0.53731343283582089</v>
      </c>
      <c r="H40" s="26"/>
      <c r="I40" s="27">
        <f>AVERAGE(F40:F41)</f>
        <v>0.48996397323726198</v>
      </c>
      <c r="J40" s="28">
        <f>AVERAGE(G40:G41)</f>
        <v>0.51003602676273807</v>
      </c>
      <c r="T40" s="38"/>
      <c r="U40" s="29" t="s">
        <v>85</v>
      </c>
      <c r="V40" s="29">
        <v>17</v>
      </c>
      <c r="W40" s="29">
        <v>6</v>
      </c>
      <c r="X40" s="29">
        <f t="shared" si="2"/>
        <v>23</v>
      </c>
      <c r="Y40" s="30">
        <f t="shared" si="3"/>
        <v>0.73913043478260865</v>
      </c>
      <c r="Z40" s="30">
        <f t="shared" si="4"/>
        <v>0.2608695652173913</v>
      </c>
      <c r="AA40" s="29"/>
      <c r="AB40" s="29"/>
      <c r="AC40" s="31"/>
    </row>
    <row r="41" spans="1:30" ht="15" thickBot="1" x14ac:dyDescent="0.25">
      <c r="A41" s="49"/>
      <c r="B41" s="29" t="s">
        <v>97</v>
      </c>
      <c r="C41" s="66">
        <v>15</v>
      </c>
      <c r="D41" s="66">
        <v>14</v>
      </c>
      <c r="E41" s="29">
        <v>29</v>
      </c>
      <c r="F41" s="30">
        <f t="shared" si="32"/>
        <v>0.51724137931034486</v>
      </c>
      <c r="G41" s="30">
        <f t="shared" si="33"/>
        <v>0.48275862068965519</v>
      </c>
      <c r="H41" s="29"/>
      <c r="I41" s="29"/>
      <c r="J41" s="31"/>
      <c r="T41" s="39"/>
      <c r="U41" s="32"/>
      <c r="V41" s="32"/>
      <c r="W41" s="32"/>
      <c r="X41" s="32">
        <f>SUM(X38:X40)</f>
        <v>113</v>
      </c>
      <c r="Y41" s="33"/>
      <c r="Z41" s="33"/>
      <c r="AA41" s="32"/>
      <c r="AB41" s="32"/>
      <c r="AC41" s="34"/>
    </row>
    <row r="42" spans="1:30" ht="17" thickBot="1" x14ac:dyDescent="0.25">
      <c r="A42" s="50"/>
      <c r="B42" s="32"/>
      <c r="C42" s="67"/>
      <c r="D42" s="67"/>
      <c r="E42" s="32">
        <f>SUM(E40:E41)</f>
        <v>96</v>
      </c>
      <c r="F42" s="33"/>
      <c r="G42" s="33"/>
      <c r="H42" s="32"/>
      <c r="I42" s="32"/>
      <c r="J42" s="34"/>
      <c r="K42" s="25"/>
      <c r="T42" s="37" t="s">
        <v>101</v>
      </c>
      <c r="U42" s="26" t="s">
        <v>84</v>
      </c>
      <c r="V42" s="26">
        <v>17</v>
      </c>
      <c r="W42" s="26">
        <v>11</v>
      </c>
      <c r="X42" s="26">
        <f t="shared" si="2"/>
        <v>28</v>
      </c>
      <c r="Y42" s="27">
        <f t="shared" si="3"/>
        <v>0.6071428571428571</v>
      </c>
      <c r="Z42" s="27">
        <f t="shared" si="4"/>
        <v>0.39285714285714285</v>
      </c>
      <c r="AA42" s="26"/>
      <c r="AB42" s="27">
        <f>((Y42*X42)+(Y43*X43)+(Y44*X44))/X45</f>
        <v>0.68627450980392157</v>
      </c>
      <c r="AC42" s="28">
        <f>((Z42*X42)+(Z43*X43)+(Z44*X44))/X45</f>
        <v>0.31372549019607843</v>
      </c>
      <c r="AD42" s="25"/>
    </row>
    <row r="43" spans="1:30" ht="16" x14ac:dyDescent="0.2">
      <c r="A43" s="48" t="s">
        <v>106</v>
      </c>
      <c r="B43" s="26" t="s">
        <v>96</v>
      </c>
      <c r="C43" s="65">
        <v>57</v>
      </c>
      <c r="D43" s="65">
        <v>24</v>
      </c>
      <c r="E43" s="26">
        <v>81</v>
      </c>
      <c r="F43" s="27">
        <f t="shared" ref="F43:F44" si="34">C43/E43</f>
        <v>0.70370370370370372</v>
      </c>
      <c r="G43" s="27">
        <f t="shared" ref="G43:G44" si="35">D43/E43</f>
        <v>0.29629629629629628</v>
      </c>
      <c r="H43" s="26"/>
      <c r="I43" s="27">
        <f>AVERAGE(F43:F44)</f>
        <v>0.69276094276094269</v>
      </c>
      <c r="J43" s="28">
        <f>AVERAGE(G43:G44)</f>
        <v>0.3072390572390572</v>
      </c>
      <c r="T43" s="38"/>
      <c r="U43" s="29" t="s">
        <v>91</v>
      </c>
      <c r="V43" s="29">
        <v>15</v>
      </c>
      <c r="W43" s="29">
        <v>13</v>
      </c>
      <c r="X43" s="29">
        <f t="shared" si="2"/>
        <v>28</v>
      </c>
      <c r="Y43" s="30">
        <f t="shared" si="3"/>
        <v>0.5357142857142857</v>
      </c>
      <c r="Z43" s="30">
        <f t="shared" si="4"/>
        <v>0.4642857142857143</v>
      </c>
      <c r="AA43" s="29"/>
      <c r="AB43" s="29"/>
      <c r="AC43" s="31"/>
    </row>
    <row r="44" spans="1:30" x14ac:dyDescent="0.2">
      <c r="A44" s="49"/>
      <c r="B44" s="29" t="s">
        <v>91</v>
      </c>
      <c r="C44" s="66">
        <v>15</v>
      </c>
      <c r="D44" s="66">
        <v>7</v>
      </c>
      <c r="E44" s="29">
        <v>22</v>
      </c>
      <c r="F44" s="30">
        <f t="shared" si="34"/>
        <v>0.68181818181818177</v>
      </c>
      <c r="G44" s="30">
        <f t="shared" si="35"/>
        <v>0.31818181818181818</v>
      </c>
      <c r="H44" s="29"/>
      <c r="I44" s="29"/>
      <c r="J44" s="31"/>
      <c r="T44" s="38"/>
      <c r="U44" s="29" t="s">
        <v>85</v>
      </c>
      <c r="V44" s="29">
        <v>38</v>
      </c>
      <c r="W44" s="29">
        <v>8</v>
      </c>
      <c r="X44" s="29">
        <f t="shared" si="2"/>
        <v>46</v>
      </c>
      <c r="Y44" s="30">
        <f t="shared" si="3"/>
        <v>0.82608695652173914</v>
      </c>
      <c r="Z44" s="30">
        <f t="shared" si="4"/>
        <v>0.17391304347826086</v>
      </c>
      <c r="AA44" s="29"/>
      <c r="AB44" s="29"/>
      <c r="AC44" s="31"/>
    </row>
    <row r="45" spans="1:30" ht="15" thickBot="1" x14ac:dyDescent="0.25">
      <c r="A45" s="50"/>
      <c r="B45" s="32"/>
      <c r="C45" s="67"/>
      <c r="D45" s="67"/>
      <c r="E45" s="32">
        <f>SUM(E43:E44)</f>
        <v>103</v>
      </c>
      <c r="F45" s="33"/>
      <c r="G45" s="33"/>
      <c r="H45" s="32"/>
      <c r="I45" s="32"/>
      <c r="J45" s="34"/>
      <c r="T45" s="39"/>
      <c r="U45" s="32"/>
      <c r="V45" s="32"/>
      <c r="W45" s="32"/>
      <c r="X45" s="32">
        <f>SUM(X42:X44)</f>
        <v>102</v>
      </c>
      <c r="Y45" s="33"/>
      <c r="Z45" s="33"/>
      <c r="AA45" s="32"/>
      <c r="AB45" s="32"/>
      <c r="AC45" s="34"/>
    </row>
    <row r="46" spans="1:30" ht="16" x14ac:dyDescent="0.2">
      <c r="A46" s="48" t="s">
        <v>107</v>
      </c>
      <c r="B46" s="26" t="s">
        <v>96</v>
      </c>
      <c r="C46" s="65">
        <v>59</v>
      </c>
      <c r="D46" s="65">
        <v>40</v>
      </c>
      <c r="E46" s="26">
        <v>99</v>
      </c>
      <c r="F46" s="27">
        <f t="shared" ref="F46" si="36">C46/E46</f>
        <v>0.59595959595959591</v>
      </c>
      <c r="G46" s="27">
        <f t="shared" ref="G46" si="37">D46/E46</f>
        <v>0.40404040404040403</v>
      </c>
      <c r="H46" s="26"/>
      <c r="I46" s="27">
        <f>AVERAGE(F46)</f>
        <v>0.59595959595959591</v>
      </c>
      <c r="J46" s="28">
        <f>AVERAGE(G46)</f>
        <v>0.40404040404040403</v>
      </c>
      <c r="T46" s="37" t="s">
        <v>102</v>
      </c>
      <c r="U46" s="26" t="s">
        <v>84</v>
      </c>
      <c r="V46" s="26">
        <v>19</v>
      </c>
      <c r="W46" s="26">
        <v>7</v>
      </c>
      <c r="X46" s="26">
        <f t="shared" si="2"/>
        <v>26</v>
      </c>
      <c r="Y46" s="27">
        <f t="shared" si="3"/>
        <v>0.73076923076923073</v>
      </c>
      <c r="Z46" s="27">
        <f t="shared" si="4"/>
        <v>0.26923076923076922</v>
      </c>
      <c r="AA46" s="26"/>
      <c r="AB46" s="27">
        <f>((Y46*X46)+(Y47*X47)+(Y48*X48)+(Y49*X49)+(Y50*X50))/X51</f>
        <v>0.85185185185185186</v>
      </c>
      <c r="AC46" s="28">
        <f>100%-AB46</f>
        <v>0.14814814814814814</v>
      </c>
    </row>
    <row r="47" spans="1:30" ht="15" thickBot="1" x14ac:dyDescent="0.25">
      <c r="A47" s="50"/>
      <c r="B47" s="32"/>
      <c r="C47" s="67"/>
      <c r="D47" s="67"/>
      <c r="E47" s="32">
        <f>SUM(E46:E46)</f>
        <v>99</v>
      </c>
      <c r="F47" s="33"/>
      <c r="G47" s="33"/>
      <c r="H47" s="32"/>
      <c r="I47" s="32"/>
      <c r="J47" s="34"/>
      <c r="T47" s="38"/>
      <c r="U47" s="29" t="s">
        <v>96</v>
      </c>
      <c r="V47" s="29">
        <v>42</v>
      </c>
      <c r="W47" s="29">
        <v>3</v>
      </c>
      <c r="X47" s="29">
        <f t="shared" si="2"/>
        <v>45</v>
      </c>
      <c r="Y47" s="30">
        <f t="shared" si="3"/>
        <v>0.93333333333333335</v>
      </c>
      <c r="Z47" s="30">
        <f t="shared" si="4"/>
        <v>6.6666666666666666E-2</v>
      </c>
      <c r="AA47" s="29"/>
      <c r="AB47" s="29"/>
      <c r="AC47" s="31"/>
    </row>
    <row r="48" spans="1:30" ht="16" x14ac:dyDescent="0.2">
      <c r="A48" s="48" t="s">
        <v>108</v>
      </c>
      <c r="B48" s="26" t="s">
        <v>96</v>
      </c>
      <c r="C48" s="65">
        <v>64</v>
      </c>
      <c r="D48" s="65">
        <v>37</v>
      </c>
      <c r="E48" s="26">
        <v>101</v>
      </c>
      <c r="F48" s="27">
        <f t="shared" ref="F48" si="38">C48/E48</f>
        <v>0.63366336633663367</v>
      </c>
      <c r="G48" s="27">
        <f t="shared" ref="G48" si="39">D48/E48</f>
        <v>0.36633663366336633</v>
      </c>
      <c r="H48" s="26"/>
      <c r="I48" s="27">
        <f>AVERAGE(F48)</f>
        <v>0.63366336633663367</v>
      </c>
      <c r="J48" s="28">
        <f>AVERAGE(G48)</f>
        <v>0.36633663366336633</v>
      </c>
      <c r="T48" s="38"/>
      <c r="U48" s="29" t="s">
        <v>91</v>
      </c>
      <c r="V48" s="29">
        <v>24</v>
      </c>
      <c r="W48" s="29">
        <v>2</v>
      </c>
      <c r="X48" s="29">
        <f t="shared" si="2"/>
        <v>26</v>
      </c>
      <c r="Y48" s="30">
        <f t="shared" si="3"/>
        <v>0.92307692307692313</v>
      </c>
      <c r="Z48" s="30">
        <f t="shared" si="4"/>
        <v>7.6923076923076927E-2</v>
      </c>
      <c r="AA48" s="29"/>
      <c r="AB48" s="29"/>
      <c r="AC48" s="31"/>
    </row>
    <row r="49" spans="1:29" ht="15" thickBot="1" x14ac:dyDescent="0.25">
      <c r="A49" s="50"/>
      <c r="B49" s="32"/>
      <c r="C49" s="67"/>
      <c r="D49" s="67"/>
      <c r="E49" s="32">
        <f>SUM(E48:E48)</f>
        <v>101</v>
      </c>
      <c r="F49" s="33"/>
      <c r="G49" s="33"/>
      <c r="H49" s="32"/>
      <c r="I49" s="32"/>
      <c r="J49" s="34"/>
      <c r="T49" s="38"/>
      <c r="U49" s="29" t="s">
        <v>97</v>
      </c>
      <c r="V49" s="29">
        <v>21</v>
      </c>
      <c r="W49" s="29">
        <v>8</v>
      </c>
      <c r="X49" s="29">
        <f t="shared" si="2"/>
        <v>29</v>
      </c>
      <c r="Y49" s="30">
        <f t="shared" si="3"/>
        <v>0.72413793103448276</v>
      </c>
      <c r="Z49" s="30">
        <f t="shared" si="4"/>
        <v>0.27586206896551724</v>
      </c>
      <c r="AA49" s="29"/>
      <c r="AB49" s="29"/>
      <c r="AC49" s="31"/>
    </row>
    <row r="50" spans="1:29" ht="16" x14ac:dyDescent="0.2">
      <c r="A50" s="48" t="s">
        <v>109</v>
      </c>
      <c r="B50" s="26" t="s">
        <v>81</v>
      </c>
      <c r="C50" s="65">
        <v>8</v>
      </c>
      <c r="D50" s="65">
        <v>8</v>
      </c>
      <c r="E50" s="26">
        <v>16</v>
      </c>
      <c r="F50" s="27">
        <f t="shared" ref="F50:F52" si="40">C50/E50</f>
        <v>0.5</v>
      </c>
      <c r="G50" s="27">
        <f t="shared" ref="G50:G52" si="41">D50/E50</f>
        <v>0.5</v>
      </c>
      <c r="H50" s="26"/>
      <c r="I50" s="27">
        <f>AVERAGE(F50:F52)</f>
        <v>0.57714285714285718</v>
      </c>
      <c r="J50" s="28">
        <f>AVERAGE(G50:G52)</f>
        <v>0.38714285714285718</v>
      </c>
      <c r="T50" s="38"/>
      <c r="U50" s="29" t="s">
        <v>103</v>
      </c>
      <c r="V50" s="29">
        <v>9</v>
      </c>
      <c r="W50" s="29">
        <v>0</v>
      </c>
      <c r="X50" s="29">
        <f t="shared" si="2"/>
        <v>9</v>
      </c>
      <c r="Y50" s="30">
        <f t="shared" si="3"/>
        <v>1</v>
      </c>
      <c r="Z50" s="30">
        <f t="shared" si="4"/>
        <v>0</v>
      </c>
      <c r="AA50" s="29"/>
      <c r="AB50" s="29"/>
      <c r="AC50" s="31"/>
    </row>
    <row r="51" spans="1:29" ht="15" thickBot="1" x14ac:dyDescent="0.25">
      <c r="A51" s="49"/>
      <c r="B51" s="29" t="s">
        <v>91</v>
      </c>
      <c r="C51" s="66">
        <v>33</v>
      </c>
      <c r="D51" s="66">
        <v>17</v>
      </c>
      <c r="E51" s="29">
        <v>50</v>
      </c>
      <c r="F51" s="30">
        <f t="shared" si="40"/>
        <v>0.66</v>
      </c>
      <c r="G51" s="30">
        <f t="shared" si="41"/>
        <v>0.34</v>
      </c>
      <c r="H51" s="29"/>
      <c r="I51" s="29"/>
      <c r="J51" s="31"/>
      <c r="T51" s="39"/>
      <c r="U51" s="32"/>
      <c r="V51" s="32"/>
      <c r="W51" s="32"/>
      <c r="X51" s="32">
        <f>SUM(X46:X50)</f>
        <v>135</v>
      </c>
      <c r="Y51" s="33"/>
      <c r="Z51" s="33"/>
      <c r="AA51" s="32"/>
      <c r="AB51" s="32"/>
      <c r="AC51" s="34"/>
    </row>
    <row r="52" spans="1:29" ht="16" x14ac:dyDescent="0.2">
      <c r="A52" s="49"/>
      <c r="B52" s="29" t="s">
        <v>97</v>
      </c>
      <c r="C52" s="66">
        <v>16</v>
      </c>
      <c r="D52" s="66">
        <v>9</v>
      </c>
      <c r="E52" s="29">
        <v>28</v>
      </c>
      <c r="F52" s="30">
        <f t="shared" si="40"/>
        <v>0.5714285714285714</v>
      </c>
      <c r="G52" s="30">
        <f t="shared" si="41"/>
        <v>0.32142857142857145</v>
      </c>
      <c r="H52" s="29"/>
      <c r="I52" s="29"/>
      <c r="J52" s="31"/>
      <c r="T52" s="37" t="s">
        <v>104</v>
      </c>
      <c r="U52" s="26" t="s">
        <v>81</v>
      </c>
      <c r="V52" s="26">
        <v>51</v>
      </c>
      <c r="W52" s="26">
        <v>33</v>
      </c>
      <c r="X52" s="26">
        <f t="shared" si="2"/>
        <v>84</v>
      </c>
      <c r="Y52" s="27">
        <f t="shared" si="3"/>
        <v>0.6071428571428571</v>
      </c>
      <c r="Z52" s="27">
        <f t="shared" si="4"/>
        <v>0.39285714285714285</v>
      </c>
      <c r="AA52" s="26"/>
      <c r="AB52" s="27">
        <f>((Y52*X52)+(Y53*X53)+(Y54*X54))/X55</f>
        <v>0.61842105263157898</v>
      </c>
      <c r="AC52" s="28">
        <f>((Z52*X52)+(Z53*X53)+(Z54*X54))/X55</f>
        <v>0.38157894736842107</v>
      </c>
    </row>
    <row r="53" spans="1:29" ht="15" thickBot="1" x14ac:dyDescent="0.25">
      <c r="A53" s="50"/>
      <c r="B53" s="32"/>
      <c r="C53" s="67"/>
      <c r="D53" s="67"/>
      <c r="E53" s="32">
        <f>SUM(E50:E52)</f>
        <v>94</v>
      </c>
      <c r="F53" s="32"/>
      <c r="G53" s="32"/>
      <c r="H53" s="32"/>
      <c r="I53" s="32"/>
      <c r="J53" s="34"/>
      <c r="T53" s="38"/>
      <c r="U53" s="29" t="s">
        <v>96</v>
      </c>
      <c r="V53" s="29">
        <v>27</v>
      </c>
      <c r="W53" s="29">
        <v>18</v>
      </c>
      <c r="X53" s="29">
        <f t="shared" si="2"/>
        <v>45</v>
      </c>
      <c r="Y53" s="30">
        <f t="shared" si="3"/>
        <v>0.6</v>
      </c>
      <c r="Z53" s="30">
        <f t="shared" si="4"/>
        <v>0.4</v>
      </c>
      <c r="AA53" s="29"/>
      <c r="AB53" s="29"/>
      <c r="AC53" s="31"/>
    </row>
    <row r="54" spans="1:29" ht="16" x14ac:dyDescent="0.2">
      <c r="A54" s="48" t="s">
        <v>143</v>
      </c>
      <c r="B54" s="26" t="s">
        <v>84</v>
      </c>
      <c r="C54" s="65">
        <v>8</v>
      </c>
      <c r="D54" s="65">
        <v>29</v>
      </c>
      <c r="E54" s="26">
        <v>37</v>
      </c>
      <c r="F54" s="27">
        <f t="shared" ref="F54:F55" si="42">C54/E54</f>
        <v>0.21621621621621623</v>
      </c>
      <c r="G54" s="27">
        <f t="shared" ref="G54:G55" si="43">D54/E54</f>
        <v>0.78378378378378377</v>
      </c>
      <c r="H54" s="26"/>
      <c r="I54" s="27">
        <f>AVERAGE(F54:F55)</f>
        <v>0.24745237040319007</v>
      </c>
      <c r="J54" s="28">
        <f>AVERAGE(G54:G55)</f>
        <v>0.75254762959680987</v>
      </c>
      <c r="T54" s="38"/>
      <c r="U54" s="29" t="s">
        <v>85</v>
      </c>
      <c r="V54" s="29">
        <v>16</v>
      </c>
      <c r="W54" s="29">
        <v>7</v>
      </c>
      <c r="X54" s="29">
        <f t="shared" si="2"/>
        <v>23</v>
      </c>
      <c r="Y54" s="30">
        <f t="shared" si="3"/>
        <v>0.69565217391304346</v>
      </c>
      <c r="Z54" s="30">
        <f t="shared" si="4"/>
        <v>0.30434782608695654</v>
      </c>
      <c r="AA54" s="29"/>
      <c r="AB54" s="29"/>
      <c r="AC54" s="31"/>
    </row>
    <row r="55" spans="1:29" ht="15" thickBot="1" x14ac:dyDescent="0.25">
      <c r="A55" s="49"/>
      <c r="B55" s="29" t="s">
        <v>91</v>
      </c>
      <c r="C55" s="66">
        <v>17</v>
      </c>
      <c r="D55" s="66">
        <v>44</v>
      </c>
      <c r="E55" s="29">
        <v>61</v>
      </c>
      <c r="F55" s="30">
        <f t="shared" si="42"/>
        <v>0.27868852459016391</v>
      </c>
      <c r="G55" s="30">
        <f t="shared" si="43"/>
        <v>0.72131147540983609</v>
      </c>
      <c r="H55" s="29"/>
      <c r="I55" s="29"/>
      <c r="J55" s="31"/>
      <c r="T55" s="39"/>
      <c r="U55" s="32"/>
      <c r="V55" s="32"/>
      <c r="W55" s="32"/>
      <c r="X55" s="32">
        <f>SUM(X52:X54)</f>
        <v>152</v>
      </c>
      <c r="Y55" s="33"/>
      <c r="Z55" s="33"/>
      <c r="AA55" s="32"/>
      <c r="AB55" s="32"/>
      <c r="AC55" s="34"/>
    </row>
    <row r="56" spans="1:29" ht="17" thickBot="1" x14ac:dyDescent="0.25">
      <c r="A56" s="50"/>
      <c r="B56" s="32"/>
      <c r="C56" s="67"/>
      <c r="D56" s="67"/>
      <c r="E56" s="32">
        <f>SUM(E54:E55)</f>
        <v>98</v>
      </c>
      <c r="F56" s="33"/>
      <c r="G56" s="33"/>
      <c r="H56" s="32"/>
      <c r="I56" s="32"/>
      <c r="J56" s="34"/>
      <c r="T56" s="37" t="s">
        <v>105</v>
      </c>
      <c r="U56" s="26" t="s">
        <v>81</v>
      </c>
      <c r="V56" s="26">
        <v>30</v>
      </c>
      <c r="W56" s="26">
        <v>35</v>
      </c>
      <c r="X56" s="26">
        <f t="shared" si="2"/>
        <v>65</v>
      </c>
      <c r="Y56" s="27">
        <f t="shared" si="3"/>
        <v>0.46153846153846156</v>
      </c>
      <c r="Z56" s="27">
        <f t="shared" si="4"/>
        <v>0.53846153846153844</v>
      </c>
      <c r="AA56" s="26"/>
      <c r="AB56" s="27">
        <f>((Y56*X56)+(Y57*X57)+(Y58*X58))/X59</f>
        <v>0.45689655172413796</v>
      </c>
      <c r="AC56" s="28">
        <f>((Z56*X56)+(Z57*X57)+(Z58*X58))/X59</f>
        <v>0.5431034482758621</v>
      </c>
    </row>
    <row r="57" spans="1:29" ht="16" x14ac:dyDescent="0.2">
      <c r="A57" s="48" t="s">
        <v>144</v>
      </c>
      <c r="B57" s="26" t="s">
        <v>84</v>
      </c>
      <c r="C57" s="65">
        <v>20</v>
      </c>
      <c r="D57" s="65">
        <v>6</v>
      </c>
      <c r="E57" s="26">
        <v>37</v>
      </c>
      <c r="F57" s="27">
        <f t="shared" ref="F57:F58" si="44">C57/E57</f>
        <v>0.54054054054054057</v>
      </c>
      <c r="G57" s="27">
        <f t="shared" ref="G57:G58" si="45">D57/E57</f>
        <v>0.16216216216216217</v>
      </c>
      <c r="H57" s="26"/>
      <c r="I57" s="27">
        <f>AVERAGE(F57:F58)</f>
        <v>0.77027027027027029</v>
      </c>
      <c r="J57" s="28">
        <f>AVERAGE(G57:G58)</f>
        <v>8.1081081081081086E-2</v>
      </c>
      <c r="T57" s="38"/>
      <c r="U57" s="29" t="s">
        <v>87</v>
      </c>
      <c r="V57" s="29">
        <v>11</v>
      </c>
      <c r="W57" s="29">
        <v>17</v>
      </c>
      <c r="X57" s="29">
        <f t="shared" si="2"/>
        <v>28</v>
      </c>
      <c r="Y57" s="30">
        <f t="shared" si="3"/>
        <v>0.39285714285714285</v>
      </c>
      <c r="Z57" s="30">
        <f t="shared" si="4"/>
        <v>0.6071428571428571</v>
      </c>
      <c r="AA57" s="29"/>
      <c r="AB57" s="29"/>
      <c r="AC57" s="31"/>
    </row>
    <row r="58" spans="1:29" x14ac:dyDescent="0.2">
      <c r="A58" s="49"/>
      <c r="B58" s="29" t="s">
        <v>91</v>
      </c>
      <c r="C58" s="66">
        <v>61</v>
      </c>
      <c r="D58" s="66">
        <v>0</v>
      </c>
      <c r="E58" s="29">
        <v>61</v>
      </c>
      <c r="F58" s="30">
        <f t="shared" si="44"/>
        <v>1</v>
      </c>
      <c r="G58" s="30">
        <f t="shared" si="45"/>
        <v>0</v>
      </c>
      <c r="H58" s="29"/>
      <c r="I58" s="29"/>
      <c r="J58" s="31"/>
      <c r="T58" s="38"/>
      <c r="U58" s="29" t="s">
        <v>85</v>
      </c>
      <c r="V58" s="29">
        <v>12</v>
      </c>
      <c r="W58" s="29">
        <v>11</v>
      </c>
      <c r="X58" s="29">
        <f t="shared" si="2"/>
        <v>23</v>
      </c>
      <c r="Y58" s="30">
        <f t="shared" si="3"/>
        <v>0.52173913043478259</v>
      </c>
      <c r="Z58" s="30">
        <f t="shared" si="4"/>
        <v>0.47826086956521741</v>
      </c>
      <c r="AA58" s="29"/>
      <c r="AB58" s="29"/>
      <c r="AC58" s="31"/>
    </row>
    <row r="59" spans="1:29" ht="15" thickBot="1" x14ac:dyDescent="0.25">
      <c r="A59" s="50"/>
      <c r="B59" s="32"/>
      <c r="C59" s="67"/>
      <c r="D59" s="67"/>
      <c r="E59" s="32">
        <f>SUM(E57:E58)</f>
        <v>98</v>
      </c>
      <c r="F59" s="32"/>
      <c r="G59" s="32"/>
      <c r="H59" s="32"/>
      <c r="I59" s="32"/>
      <c r="J59" s="34"/>
      <c r="T59" s="39"/>
      <c r="U59" s="32"/>
      <c r="V59" s="32"/>
      <c r="W59" s="32"/>
      <c r="X59" s="32">
        <f>SUM(X56:X58)</f>
        <v>116</v>
      </c>
      <c r="Y59" s="33"/>
      <c r="Z59" s="33"/>
      <c r="AA59" s="32"/>
      <c r="AB59" s="32"/>
      <c r="AC59" s="34"/>
    </row>
    <row r="60" spans="1:29" ht="16" x14ac:dyDescent="0.2">
      <c r="T60" s="37" t="s">
        <v>106</v>
      </c>
      <c r="U60" s="26" t="s">
        <v>81</v>
      </c>
      <c r="V60" s="26">
        <v>47</v>
      </c>
      <c r="W60" s="26">
        <v>17</v>
      </c>
      <c r="X60" s="26">
        <f t="shared" si="2"/>
        <v>64</v>
      </c>
      <c r="Y60" s="27">
        <f t="shared" si="3"/>
        <v>0.734375</v>
      </c>
      <c r="Z60" s="27">
        <f t="shared" si="4"/>
        <v>0.265625</v>
      </c>
      <c r="AA60" s="26"/>
      <c r="AB60" s="27">
        <f>((Y60*X60)+(Y61*X61)+(Y62*X62))/X63</f>
        <v>0.76106194690265483</v>
      </c>
      <c r="AC60" s="28">
        <f>((Z60*X60)+(Z61*X61)+(Z62*X62))/X63</f>
        <v>0.23893805309734514</v>
      </c>
    </row>
    <row r="61" spans="1:29" x14ac:dyDescent="0.2">
      <c r="T61" s="38"/>
      <c r="U61" s="29" t="s">
        <v>84</v>
      </c>
      <c r="V61" s="29">
        <v>22</v>
      </c>
      <c r="W61" s="29">
        <v>4</v>
      </c>
      <c r="X61" s="29">
        <f t="shared" si="2"/>
        <v>26</v>
      </c>
      <c r="Y61" s="30">
        <f t="shared" si="3"/>
        <v>0.84615384615384615</v>
      </c>
      <c r="Z61" s="30">
        <f t="shared" si="4"/>
        <v>0.15384615384615385</v>
      </c>
      <c r="AA61" s="29"/>
      <c r="AB61" s="29"/>
      <c r="AC61" s="31"/>
    </row>
    <row r="62" spans="1:29" x14ac:dyDescent="0.2">
      <c r="T62" s="38"/>
      <c r="U62" s="29" t="s">
        <v>85</v>
      </c>
      <c r="V62" s="29">
        <v>17</v>
      </c>
      <c r="W62" s="29">
        <v>6</v>
      </c>
      <c r="X62" s="29">
        <f t="shared" si="2"/>
        <v>23</v>
      </c>
      <c r="Y62" s="30">
        <f t="shared" si="3"/>
        <v>0.73913043478260865</v>
      </c>
      <c r="Z62" s="30">
        <f t="shared" si="4"/>
        <v>0.2608695652173913</v>
      </c>
      <c r="AA62" s="29"/>
      <c r="AB62" s="29"/>
      <c r="AC62" s="31"/>
    </row>
    <row r="63" spans="1:29" ht="15" thickBot="1" x14ac:dyDescent="0.25">
      <c r="T63" s="39"/>
      <c r="U63" s="32"/>
      <c r="V63" s="32"/>
      <c r="W63" s="32"/>
      <c r="X63" s="32">
        <f>SUM(X60:X62)</f>
        <v>113</v>
      </c>
      <c r="Y63" s="33"/>
      <c r="Z63" s="33"/>
      <c r="AA63" s="32"/>
      <c r="AB63" s="32"/>
      <c r="AC63" s="34"/>
    </row>
    <row r="64" spans="1:29" ht="16" x14ac:dyDescent="0.2">
      <c r="T64" s="37" t="s">
        <v>107</v>
      </c>
      <c r="U64" s="26" t="s">
        <v>81</v>
      </c>
      <c r="V64" s="26">
        <v>41</v>
      </c>
      <c r="W64" s="26">
        <v>23</v>
      </c>
      <c r="X64" s="26">
        <f t="shared" si="2"/>
        <v>64</v>
      </c>
      <c r="Y64" s="27">
        <f t="shared" si="3"/>
        <v>0.640625</v>
      </c>
      <c r="Z64" s="27">
        <f t="shared" si="4"/>
        <v>0.359375</v>
      </c>
      <c r="AA64" s="26"/>
      <c r="AB64" s="27">
        <f>((Y64*X64)+(Y65*X65)+(Y66*X66))/X67</f>
        <v>0.66371681415929207</v>
      </c>
      <c r="AC64" s="28">
        <f>((Z64*X64)+(Z65*X65)+(Z66*X66))/X67</f>
        <v>0.33628318584070799</v>
      </c>
    </row>
    <row r="65" spans="20:29" x14ac:dyDescent="0.2">
      <c r="T65" s="38"/>
      <c r="U65" s="29" t="s">
        <v>84</v>
      </c>
      <c r="V65" s="29">
        <v>19</v>
      </c>
      <c r="W65" s="29">
        <v>7</v>
      </c>
      <c r="X65" s="29">
        <f t="shared" si="2"/>
        <v>26</v>
      </c>
      <c r="Y65" s="30">
        <f t="shared" si="3"/>
        <v>0.73076923076923073</v>
      </c>
      <c r="Z65" s="30">
        <f t="shared" si="4"/>
        <v>0.26923076923076922</v>
      </c>
      <c r="AA65" s="29"/>
      <c r="AB65" s="29"/>
      <c r="AC65" s="31"/>
    </row>
    <row r="66" spans="20:29" x14ac:dyDescent="0.2">
      <c r="T66" s="38"/>
      <c r="U66" s="29" t="s">
        <v>85</v>
      </c>
      <c r="V66" s="29">
        <v>15</v>
      </c>
      <c r="W66" s="29">
        <v>8</v>
      </c>
      <c r="X66" s="29">
        <f t="shared" si="2"/>
        <v>23</v>
      </c>
      <c r="Y66" s="30">
        <f t="shared" si="3"/>
        <v>0.65217391304347827</v>
      </c>
      <c r="Z66" s="30">
        <f t="shared" si="4"/>
        <v>0.34782608695652173</v>
      </c>
      <c r="AA66" s="29"/>
      <c r="AB66" s="29"/>
      <c r="AC66" s="31"/>
    </row>
    <row r="67" spans="20:29" ht="15" thickBot="1" x14ac:dyDescent="0.25">
      <c r="T67" s="39"/>
      <c r="U67" s="32"/>
      <c r="V67" s="32"/>
      <c r="W67" s="32"/>
      <c r="X67" s="32">
        <f>SUM(X64:X66)</f>
        <v>113</v>
      </c>
      <c r="Y67" s="33"/>
      <c r="Z67" s="33"/>
      <c r="AA67" s="32"/>
      <c r="AB67" s="32"/>
      <c r="AC67" s="34"/>
    </row>
    <row r="68" spans="20:29" ht="16" x14ac:dyDescent="0.2">
      <c r="T68" s="37" t="s">
        <v>108</v>
      </c>
      <c r="U68" s="26" t="s">
        <v>84</v>
      </c>
      <c r="V68" s="26">
        <v>20</v>
      </c>
      <c r="W68" s="26">
        <v>6</v>
      </c>
      <c r="X68" s="26">
        <f t="shared" ref="X68:X74" si="46">SUM(V68:W68)</f>
        <v>26</v>
      </c>
      <c r="Y68" s="27">
        <f t="shared" ref="Y68:Y74" si="47">V68/X68</f>
        <v>0.76923076923076927</v>
      </c>
      <c r="Z68" s="27">
        <f t="shared" ref="Z68:Z74" si="48">W68/X68</f>
        <v>0.23076923076923078</v>
      </c>
      <c r="AA68" s="26"/>
      <c r="AB68" s="27">
        <f>((Y68*X68)+(Y69*X69)+(Y70*X70))/X71</f>
        <v>0.87234042553191493</v>
      </c>
      <c r="AC68" s="28">
        <f>((Z68*X68)+(Z69*X69)+(Z70*X70))/X71</f>
        <v>0.1276595744680851</v>
      </c>
    </row>
    <row r="69" spans="20:29" x14ac:dyDescent="0.2">
      <c r="T69" s="38"/>
      <c r="U69" s="29" t="s">
        <v>96</v>
      </c>
      <c r="V69" s="29">
        <v>39</v>
      </c>
      <c r="W69" s="29">
        <v>6</v>
      </c>
      <c r="X69" s="29">
        <f t="shared" si="46"/>
        <v>45</v>
      </c>
      <c r="Y69" s="30">
        <f t="shared" si="47"/>
        <v>0.8666666666666667</v>
      </c>
      <c r="Z69" s="30">
        <f t="shared" si="48"/>
        <v>0.13333333333333333</v>
      </c>
      <c r="AA69" s="29"/>
      <c r="AB69" s="29"/>
      <c r="AC69" s="31"/>
    </row>
    <row r="70" spans="20:29" x14ac:dyDescent="0.2">
      <c r="T70" s="38"/>
      <c r="U70" s="29" t="s">
        <v>85</v>
      </c>
      <c r="V70" s="29">
        <v>23</v>
      </c>
      <c r="W70" s="29">
        <v>0</v>
      </c>
      <c r="X70" s="29">
        <f t="shared" si="46"/>
        <v>23</v>
      </c>
      <c r="Y70" s="30">
        <f t="shared" si="47"/>
        <v>1</v>
      </c>
      <c r="Z70" s="30">
        <f t="shared" si="48"/>
        <v>0</v>
      </c>
      <c r="AA70" s="29"/>
      <c r="AB70" s="29"/>
      <c r="AC70" s="31"/>
    </row>
    <row r="71" spans="20:29" ht="15" thickBot="1" x14ac:dyDescent="0.25">
      <c r="T71" s="39"/>
      <c r="U71" s="32"/>
      <c r="V71" s="32"/>
      <c r="W71" s="32"/>
      <c r="X71" s="32">
        <f>SUM(X68:X70)</f>
        <v>94</v>
      </c>
      <c r="Y71" s="33"/>
      <c r="Z71" s="33"/>
      <c r="AA71" s="32"/>
      <c r="AB71" s="32"/>
      <c r="AC71" s="34"/>
    </row>
    <row r="72" spans="20:29" ht="16" x14ac:dyDescent="0.2">
      <c r="T72" s="37" t="s">
        <v>109</v>
      </c>
      <c r="U72" s="26" t="s">
        <v>84</v>
      </c>
      <c r="V72" s="26">
        <v>16</v>
      </c>
      <c r="W72" s="26">
        <v>12</v>
      </c>
      <c r="X72" s="26">
        <f t="shared" si="46"/>
        <v>28</v>
      </c>
      <c r="Y72" s="27">
        <f t="shared" si="47"/>
        <v>0.5714285714285714</v>
      </c>
      <c r="Z72" s="27">
        <f t="shared" si="48"/>
        <v>0.42857142857142855</v>
      </c>
      <c r="AA72" s="26"/>
      <c r="AB72" s="27">
        <f>((Y72*X72)+(Y73*X73)+(Y74*X74))/X75</f>
        <v>0.53164556962025311</v>
      </c>
      <c r="AC72" s="28">
        <f>((Z72*X72)+(Z73*X73)+(Z74*X74))/X75</f>
        <v>0.46835443037974683</v>
      </c>
    </row>
    <row r="73" spans="20:29" x14ac:dyDescent="0.2">
      <c r="T73" s="38"/>
      <c r="U73" s="29" t="s">
        <v>91</v>
      </c>
      <c r="V73" s="29">
        <v>14</v>
      </c>
      <c r="W73" s="29">
        <v>14</v>
      </c>
      <c r="X73" s="29">
        <f t="shared" si="46"/>
        <v>28</v>
      </c>
      <c r="Y73" s="30">
        <f t="shared" si="47"/>
        <v>0.5</v>
      </c>
      <c r="Z73" s="30">
        <f t="shared" si="48"/>
        <v>0.5</v>
      </c>
      <c r="AA73" s="29"/>
      <c r="AB73" s="29"/>
      <c r="AC73" s="31"/>
    </row>
    <row r="74" spans="20:29" x14ac:dyDescent="0.2">
      <c r="T74" s="38"/>
      <c r="U74" s="29" t="s">
        <v>85</v>
      </c>
      <c r="V74" s="29">
        <v>12</v>
      </c>
      <c r="W74" s="29">
        <v>11</v>
      </c>
      <c r="X74" s="29">
        <f t="shared" si="46"/>
        <v>23</v>
      </c>
      <c r="Y74" s="30">
        <f t="shared" si="47"/>
        <v>0.52173913043478259</v>
      </c>
      <c r="Z74" s="30">
        <f t="shared" si="48"/>
        <v>0.47826086956521741</v>
      </c>
      <c r="AA74" s="29"/>
      <c r="AB74" s="29"/>
      <c r="AC74" s="31"/>
    </row>
    <row r="75" spans="20:29" ht="15" thickBot="1" x14ac:dyDescent="0.25">
      <c r="T75" s="39"/>
      <c r="U75" s="32"/>
      <c r="V75" s="32"/>
      <c r="W75" s="32"/>
      <c r="X75" s="32">
        <f>SUM(X72:X74)</f>
        <v>79</v>
      </c>
      <c r="Y75" s="32"/>
      <c r="Z75" s="32"/>
      <c r="AA75" s="32"/>
      <c r="AB75" s="32"/>
      <c r="AC75" s="3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selection activeCell="L24" sqref="L24"/>
    </sheetView>
  </sheetViews>
  <sheetFormatPr baseColWidth="10" defaultRowHeight="14" x14ac:dyDescent="0.2"/>
  <cols>
    <col min="1" max="1" width="22" bestFit="1" customWidth="1"/>
    <col min="2" max="2" width="11" bestFit="1" customWidth="1"/>
    <col min="3" max="3" width="13.59765625" bestFit="1" customWidth="1"/>
    <col min="4" max="4" width="12.3984375" bestFit="1" customWidth="1"/>
    <col min="5" max="5" width="11.59765625" bestFit="1" customWidth="1"/>
    <col min="6" max="6" width="16.59765625" bestFit="1" customWidth="1"/>
    <col min="7" max="7" width="16" bestFit="1" customWidth="1"/>
    <col min="8" max="8" width="13.59765625" bestFit="1" customWidth="1"/>
    <col min="9" max="9" width="14" bestFit="1" customWidth="1"/>
    <col min="10" max="10" width="14" customWidth="1"/>
    <col min="12" max="12" width="12.796875" customWidth="1"/>
    <col min="13" max="13" width="22" bestFit="1" customWidth="1"/>
  </cols>
  <sheetData>
    <row r="1" spans="1:14" ht="22" customHeight="1" x14ac:dyDescent="0.2">
      <c r="A1" s="42" t="s">
        <v>128</v>
      </c>
      <c r="B1" s="43" t="s">
        <v>131</v>
      </c>
      <c r="C1" s="43" t="s">
        <v>132</v>
      </c>
      <c r="D1" s="43" t="s">
        <v>133</v>
      </c>
      <c r="E1" s="43" t="s">
        <v>137</v>
      </c>
      <c r="F1" s="43" t="s">
        <v>134</v>
      </c>
      <c r="G1" s="43" t="s">
        <v>135</v>
      </c>
      <c r="H1" s="43" t="s">
        <v>136</v>
      </c>
      <c r="I1" s="43" t="s">
        <v>130</v>
      </c>
      <c r="J1" s="43" t="s">
        <v>141</v>
      </c>
      <c r="M1" s="42" t="s">
        <v>128</v>
      </c>
    </row>
    <row r="2" spans="1:14" ht="22" x14ac:dyDescent="0.3">
      <c r="A2" s="13" t="s">
        <v>7</v>
      </c>
      <c r="B2" s="56">
        <v>1</v>
      </c>
      <c r="C2" s="56"/>
      <c r="D2" s="56"/>
      <c r="E2" s="56"/>
      <c r="F2" s="56"/>
      <c r="G2" s="56"/>
      <c r="H2" s="56"/>
      <c r="I2" s="56"/>
      <c r="J2" s="56"/>
      <c r="K2" s="57">
        <v>1</v>
      </c>
      <c r="L2" s="57"/>
      <c r="M2" s="13" t="s">
        <v>7</v>
      </c>
      <c r="N2" s="57">
        <f t="shared" ref="N2:N27" si="0">SUM(E2:M2)</f>
        <v>1</v>
      </c>
    </row>
    <row r="3" spans="1:14" ht="22" x14ac:dyDescent="0.3">
      <c r="A3" s="58" t="s">
        <v>8</v>
      </c>
      <c r="B3" s="59"/>
      <c r="C3" s="59">
        <v>9</v>
      </c>
      <c r="D3" s="59"/>
      <c r="E3" s="59">
        <v>1</v>
      </c>
      <c r="F3" s="59">
        <v>2</v>
      </c>
      <c r="G3" s="59"/>
      <c r="H3" s="59">
        <v>3</v>
      </c>
      <c r="I3" s="59">
        <v>3</v>
      </c>
      <c r="J3" s="59">
        <v>7</v>
      </c>
      <c r="K3" s="60">
        <f>SUM(B3:J3)</f>
        <v>25</v>
      </c>
      <c r="L3" s="60"/>
      <c r="M3" s="58" t="s">
        <v>8</v>
      </c>
      <c r="N3" s="60">
        <f t="shared" si="0"/>
        <v>41</v>
      </c>
    </row>
    <row r="4" spans="1:14" ht="22" x14ac:dyDescent="0.3">
      <c r="A4" s="13" t="s">
        <v>9</v>
      </c>
      <c r="B4" s="56">
        <v>1</v>
      </c>
      <c r="C4" s="56"/>
      <c r="D4" s="56">
        <v>2</v>
      </c>
      <c r="E4" s="56"/>
      <c r="F4" s="56">
        <v>2</v>
      </c>
      <c r="G4" s="56">
        <v>3</v>
      </c>
      <c r="H4" s="56">
        <v>4</v>
      </c>
      <c r="I4" s="56">
        <v>6</v>
      </c>
      <c r="J4" s="56">
        <v>5</v>
      </c>
      <c r="K4" s="57">
        <f>SUM(B4:J4)</f>
        <v>23</v>
      </c>
      <c r="L4" s="57"/>
      <c r="M4" s="13" t="s">
        <v>9</v>
      </c>
      <c r="N4" s="57">
        <f t="shared" si="0"/>
        <v>43</v>
      </c>
    </row>
    <row r="5" spans="1:14" ht="22" x14ac:dyDescent="0.3">
      <c r="A5" s="58" t="s">
        <v>13</v>
      </c>
      <c r="B5" s="59"/>
      <c r="C5" s="59"/>
      <c r="D5" s="59">
        <v>1</v>
      </c>
      <c r="E5" s="59"/>
      <c r="F5" s="59">
        <v>1</v>
      </c>
      <c r="G5" s="59"/>
      <c r="H5" s="59">
        <v>2</v>
      </c>
      <c r="I5" s="59">
        <v>1</v>
      </c>
      <c r="J5" s="59"/>
      <c r="K5" s="60">
        <f t="shared" ref="K5:K28" si="1">SUM(B5:I5)</f>
        <v>5</v>
      </c>
      <c r="L5" s="60"/>
      <c r="M5" s="58" t="s">
        <v>13</v>
      </c>
      <c r="N5" s="60">
        <f t="shared" si="0"/>
        <v>9</v>
      </c>
    </row>
    <row r="6" spans="1:14" ht="22" x14ac:dyDescent="0.3">
      <c r="A6" s="13" t="s">
        <v>18</v>
      </c>
      <c r="B6" s="56"/>
      <c r="C6" s="56"/>
      <c r="D6" s="56"/>
      <c r="E6" s="56"/>
      <c r="F6" s="56"/>
      <c r="G6" s="56"/>
      <c r="H6" s="56"/>
      <c r="I6" s="56"/>
      <c r="J6" s="56">
        <v>1</v>
      </c>
      <c r="K6" s="57">
        <f>SUM(B6:J6)</f>
        <v>1</v>
      </c>
      <c r="L6" s="57"/>
      <c r="M6" s="13" t="s">
        <v>18</v>
      </c>
      <c r="N6" s="57">
        <v>1</v>
      </c>
    </row>
    <row r="7" spans="1:14" ht="22" x14ac:dyDescent="0.3">
      <c r="A7" s="58" t="s">
        <v>19</v>
      </c>
      <c r="B7" s="59">
        <v>1</v>
      </c>
      <c r="C7" s="59">
        <v>2</v>
      </c>
      <c r="D7" s="59">
        <v>3</v>
      </c>
      <c r="E7" s="59">
        <v>2</v>
      </c>
      <c r="F7" s="59">
        <v>2</v>
      </c>
      <c r="G7" s="59">
        <v>2</v>
      </c>
      <c r="H7" s="59">
        <v>5</v>
      </c>
      <c r="I7" s="59">
        <v>1</v>
      </c>
      <c r="J7" s="59">
        <v>2</v>
      </c>
      <c r="K7" s="60">
        <f>SUM(B7:J7)</f>
        <v>20</v>
      </c>
      <c r="L7" s="60"/>
      <c r="M7" s="58" t="s">
        <v>19</v>
      </c>
      <c r="N7" s="60">
        <f t="shared" si="0"/>
        <v>34</v>
      </c>
    </row>
    <row r="8" spans="1:14" ht="22" x14ac:dyDescent="0.3">
      <c r="A8" s="13" t="s">
        <v>21</v>
      </c>
      <c r="B8" s="56"/>
      <c r="C8" s="56"/>
      <c r="D8" s="56">
        <v>1</v>
      </c>
      <c r="E8" s="56"/>
      <c r="F8" s="56"/>
      <c r="G8" s="56"/>
      <c r="H8" s="56"/>
      <c r="I8" s="56"/>
      <c r="J8" s="56"/>
      <c r="K8" s="57">
        <f t="shared" si="1"/>
        <v>1</v>
      </c>
      <c r="L8" s="57"/>
      <c r="M8" s="13" t="s">
        <v>21</v>
      </c>
      <c r="N8" s="57">
        <f t="shared" si="0"/>
        <v>1</v>
      </c>
    </row>
    <row r="9" spans="1:14" ht="22" x14ac:dyDescent="0.3">
      <c r="A9" s="58" t="s">
        <v>24</v>
      </c>
      <c r="B9" s="59">
        <v>7</v>
      </c>
      <c r="C9" s="59">
        <v>3</v>
      </c>
      <c r="D9" s="59">
        <v>5</v>
      </c>
      <c r="E9" s="59">
        <v>12</v>
      </c>
      <c r="F9" s="59">
        <v>3</v>
      </c>
      <c r="G9" s="59">
        <v>4</v>
      </c>
      <c r="H9" s="59">
        <v>8</v>
      </c>
      <c r="I9" s="59">
        <v>8</v>
      </c>
      <c r="J9" s="59">
        <v>4</v>
      </c>
      <c r="K9" s="60">
        <f>SUM(B9:J9)</f>
        <v>54</v>
      </c>
      <c r="L9" s="60"/>
      <c r="M9" s="58" t="s">
        <v>24</v>
      </c>
      <c r="N9" s="60">
        <f t="shared" si="0"/>
        <v>93</v>
      </c>
    </row>
    <row r="10" spans="1:14" ht="22" x14ac:dyDescent="0.3">
      <c r="A10" s="13" t="s">
        <v>25</v>
      </c>
      <c r="B10" s="56">
        <v>2</v>
      </c>
      <c r="C10" s="56">
        <v>3</v>
      </c>
      <c r="D10" s="56">
        <v>2</v>
      </c>
      <c r="E10" s="56">
        <v>3</v>
      </c>
      <c r="F10" s="56">
        <v>7</v>
      </c>
      <c r="G10" s="56">
        <v>15</v>
      </c>
      <c r="H10" s="56">
        <v>3</v>
      </c>
      <c r="I10" s="56">
        <v>6</v>
      </c>
      <c r="J10" s="56">
        <v>5</v>
      </c>
      <c r="K10" s="57">
        <f>SUM(B10:J10)</f>
        <v>46</v>
      </c>
      <c r="L10" s="57"/>
      <c r="M10" s="13" t="s">
        <v>25</v>
      </c>
      <c r="N10" s="57">
        <f t="shared" si="0"/>
        <v>85</v>
      </c>
    </row>
    <row r="11" spans="1:14" ht="22" x14ac:dyDescent="0.3">
      <c r="A11" s="58" t="s">
        <v>28</v>
      </c>
      <c r="B11" s="59"/>
      <c r="C11" s="59"/>
      <c r="D11" s="59"/>
      <c r="E11" s="59"/>
      <c r="F11" s="59"/>
      <c r="G11" s="59"/>
      <c r="H11" s="59"/>
      <c r="I11" s="59"/>
      <c r="J11" s="59">
        <v>1</v>
      </c>
      <c r="K11" s="60">
        <f>SUM(B11:J11)</f>
        <v>1</v>
      </c>
      <c r="L11" s="60"/>
      <c r="M11" s="58" t="s">
        <v>28</v>
      </c>
      <c r="N11" s="60">
        <v>1</v>
      </c>
    </row>
    <row r="12" spans="1:14" ht="22" x14ac:dyDescent="0.3">
      <c r="A12" s="13" t="s">
        <v>33</v>
      </c>
      <c r="B12" s="56"/>
      <c r="C12" s="56"/>
      <c r="D12" s="56"/>
      <c r="E12" s="56"/>
      <c r="F12" s="56"/>
      <c r="G12" s="56">
        <v>1</v>
      </c>
      <c r="H12" s="56"/>
      <c r="I12" s="56">
        <v>1</v>
      </c>
      <c r="J12" s="56"/>
      <c r="K12" s="57">
        <f t="shared" si="1"/>
        <v>2</v>
      </c>
      <c r="L12" s="57"/>
      <c r="M12" s="13" t="s">
        <v>33</v>
      </c>
      <c r="N12" s="57">
        <f t="shared" si="0"/>
        <v>4</v>
      </c>
    </row>
    <row r="13" spans="1:14" ht="22" x14ac:dyDescent="0.3">
      <c r="A13" s="58" t="s">
        <v>34</v>
      </c>
      <c r="B13" s="59"/>
      <c r="C13" s="59">
        <v>1</v>
      </c>
      <c r="D13" s="59"/>
      <c r="E13" s="59"/>
      <c r="F13" s="59"/>
      <c r="G13" s="59"/>
      <c r="H13" s="59"/>
      <c r="I13" s="59">
        <v>1</v>
      </c>
      <c r="J13" s="59"/>
      <c r="K13" s="60">
        <f t="shared" si="1"/>
        <v>2</v>
      </c>
      <c r="L13" s="60"/>
      <c r="M13" s="58" t="s">
        <v>34</v>
      </c>
      <c r="N13" s="60">
        <f t="shared" si="0"/>
        <v>3</v>
      </c>
    </row>
    <row r="14" spans="1:14" ht="22" x14ac:dyDescent="0.3">
      <c r="A14" s="13" t="s">
        <v>35</v>
      </c>
      <c r="B14" s="56"/>
      <c r="C14" s="56"/>
      <c r="D14" s="56">
        <v>8</v>
      </c>
      <c r="E14" s="56">
        <v>1</v>
      </c>
      <c r="F14" s="56">
        <v>3</v>
      </c>
      <c r="G14" s="56">
        <v>2</v>
      </c>
      <c r="H14" s="56"/>
      <c r="I14" s="56">
        <v>1</v>
      </c>
      <c r="J14" s="56">
        <v>1</v>
      </c>
      <c r="K14" s="57">
        <f>SUM(B14:J14)</f>
        <v>16</v>
      </c>
      <c r="L14" s="57"/>
      <c r="M14" s="13" t="s">
        <v>35</v>
      </c>
      <c r="N14" s="57">
        <f t="shared" si="0"/>
        <v>24</v>
      </c>
    </row>
    <row r="15" spans="1:14" ht="22" x14ac:dyDescent="0.3">
      <c r="A15" s="58" t="s">
        <v>40</v>
      </c>
      <c r="B15" s="59"/>
      <c r="C15" s="59"/>
      <c r="D15" s="59"/>
      <c r="E15" s="59">
        <v>1</v>
      </c>
      <c r="F15" s="59"/>
      <c r="G15" s="59"/>
      <c r="H15" s="59"/>
      <c r="I15" s="59">
        <v>2</v>
      </c>
      <c r="J15" s="59">
        <v>1</v>
      </c>
      <c r="K15" s="60">
        <f t="shared" si="1"/>
        <v>3</v>
      </c>
      <c r="L15" s="60"/>
      <c r="M15" s="58" t="s">
        <v>40</v>
      </c>
      <c r="N15" s="60">
        <f t="shared" si="0"/>
        <v>7</v>
      </c>
    </row>
    <row r="16" spans="1:14" ht="22" x14ac:dyDescent="0.3">
      <c r="A16" s="13" t="s">
        <v>48</v>
      </c>
      <c r="B16" s="56">
        <v>7</v>
      </c>
      <c r="C16" s="56">
        <v>6</v>
      </c>
      <c r="D16" s="56">
        <v>6</v>
      </c>
      <c r="E16" s="56">
        <v>6</v>
      </c>
      <c r="F16" s="56">
        <v>6</v>
      </c>
      <c r="G16" s="56">
        <v>5</v>
      </c>
      <c r="H16" s="56">
        <v>8</v>
      </c>
      <c r="I16" s="56">
        <v>4</v>
      </c>
      <c r="J16" s="56">
        <v>5</v>
      </c>
      <c r="K16" s="57">
        <f>SUM(B16:J16)</f>
        <v>53</v>
      </c>
      <c r="L16" s="57"/>
      <c r="M16" s="13" t="s">
        <v>48</v>
      </c>
      <c r="N16" s="57">
        <f t="shared" si="0"/>
        <v>87</v>
      </c>
    </row>
    <row r="17" spans="1:14" ht="22" x14ac:dyDescent="0.3">
      <c r="A17" s="58" t="s">
        <v>50</v>
      </c>
      <c r="B17" s="59"/>
      <c r="C17" s="59"/>
      <c r="D17" s="59"/>
      <c r="E17" s="59"/>
      <c r="F17" s="59">
        <v>1</v>
      </c>
      <c r="G17" s="59"/>
      <c r="H17" s="59">
        <v>1</v>
      </c>
      <c r="I17" s="59"/>
      <c r="J17" s="59"/>
      <c r="K17" s="60">
        <f t="shared" si="1"/>
        <v>2</v>
      </c>
      <c r="L17" s="60"/>
      <c r="M17" s="58" t="s">
        <v>50</v>
      </c>
      <c r="N17" s="60">
        <f t="shared" si="0"/>
        <v>4</v>
      </c>
    </row>
    <row r="18" spans="1:14" ht="22" x14ac:dyDescent="0.3">
      <c r="A18" s="13" t="s">
        <v>54</v>
      </c>
      <c r="B18" s="56">
        <v>1</v>
      </c>
      <c r="C18" s="56">
        <v>1</v>
      </c>
      <c r="D18" s="56"/>
      <c r="E18" s="56">
        <v>1</v>
      </c>
      <c r="F18" s="56"/>
      <c r="G18" s="56">
        <v>2</v>
      </c>
      <c r="H18" s="56"/>
      <c r="I18" s="56">
        <v>1</v>
      </c>
      <c r="J18" s="56"/>
      <c r="K18" s="57">
        <f t="shared" si="1"/>
        <v>6</v>
      </c>
      <c r="L18" s="57"/>
      <c r="M18" s="13" t="s">
        <v>54</v>
      </c>
      <c r="N18" s="57">
        <f t="shared" si="0"/>
        <v>10</v>
      </c>
    </row>
    <row r="19" spans="1:14" ht="22" x14ac:dyDescent="0.3">
      <c r="A19" s="58" t="s">
        <v>55</v>
      </c>
      <c r="B19" s="59">
        <v>2</v>
      </c>
      <c r="C19" s="59">
        <v>1</v>
      </c>
      <c r="D19" s="59">
        <v>2</v>
      </c>
      <c r="E19" s="59">
        <v>1</v>
      </c>
      <c r="F19" s="59">
        <v>1</v>
      </c>
      <c r="G19" s="59">
        <v>2</v>
      </c>
      <c r="H19" s="59"/>
      <c r="I19" s="59">
        <v>3</v>
      </c>
      <c r="J19" s="59">
        <v>1</v>
      </c>
      <c r="K19" s="60">
        <f>SUM(B19:J19)</f>
        <v>13</v>
      </c>
      <c r="L19" s="60"/>
      <c r="M19" s="58" t="s">
        <v>55</v>
      </c>
      <c r="N19" s="60">
        <f t="shared" si="0"/>
        <v>21</v>
      </c>
    </row>
    <row r="20" spans="1:14" ht="22" x14ac:dyDescent="0.3">
      <c r="A20" s="13" t="s">
        <v>60</v>
      </c>
      <c r="B20" s="56"/>
      <c r="C20" s="56">
        <v>1</v>
      </c>
      <c r="D20" s="56"/>
      <c r="E20" s="56"/>
      <c r="F20" s="56"/>
      <c r="G20" s="56"/>
      <c r="H20" s="56"/>
      <c r="I20" s="56"/>
      <c r="J20" s="56"/>
      <c r="K20" s="57">
        <f t="shared" si="1"/>
        <v>1</v>
      </c>
      <c r="L20" s="57"/>
      <c r="M20" s="13" t="s">
        <v>60</v>
      </c>
      <c r="N20" s="57">
        <f t="shared" si="0"/>
        <v>1</v>
      </c>
    </row>
    <row r="21" spans="1:14" ht="22" x14ac:dyDescent="0.3">
      <c r="A21" s="58" t="s">
        <v>63</v>
      </c>
      <c r="B21" s="59"/>
      <c r="C21" s="59"/>
      <c r="D21" s="59">
        <v>1</v>
      </c>
      <c r="E21" s="59"/>
      <c r="F21" s="59"/>
      <c r="G21" s="59"/>
      <c r="H21" s="59"/>
      <c r="I21" s="59"/>
      <c r="J21" s="59"/>
      <c r="K21" s="60">
        <f t="shared" si="1"/>
        <v>1</v>
      </c>
      <c r="L21" s="60"/>
      <c r="M21" s="58" t="s">
        <v>63</v>
      </c>
      <c r="N21" s="60">
        <f t="shared" si="0"/>
        <v>1</v>
      </c>
    </row>
    <row r="22" spans="1:14" ht="22" x14ac:dyDescent="0.3">
      <c r="A22" s="13" t="s">
        <v>64</v>
      </c>
      <c r="B22" s="56"/>
      <c r="C22" s="56"/>
      <c r="D22" s="56">
        <v>1</v>
      </c>
      <c r="E22" s="56"/>
      <c r="F22" s="56"/>
      <c r="G22" s="56"/>
      <c r="H22" s="56"/>
      <c r="I22" s="56"/>
      <c r="J22" s="56"/>
      <c r="K22" s="57">
        <f t="shared" si="1"/>
        <v>1</v>
      </c>
      <c r="L22" s="57"/>
      <c r="M22" s="13" t="s">
        <v>64</v>
      </c>
      <c r="N22" s="57">
        <f t="shared" si="0"/>
        <v>1</v>
      </c>
    </row>
    <row r="23" spans="1:14" ht="22" x14ac:dyDescent="0.3">
      <c r="A23" s="58" t="s">
        <v>65</v>
      </c>
      <c r="B23" s="59"/>
      <c r="C23" s="59">
        <v>1</v>
      </c>
      <c r="D23" s="59"/>
      <c r="E23" s="59">
        <v>2</v>
      </c>
      <c r="F23" s="59">
        <v>6</v>
      </c>
      <c r="G23" s="59">
        <v>1</v>
      </c>
      <c r="H23" s="59">
        <v>2</v>
      </c>
      <c r="I23" s="59">
        <v>1</v>
      </c>
      <c r="J23" s="59">
        <v>4</v>
      </c>
      <c r="K23" s="60">
        <f>SUM(B23:J23)</f>
        <v>17</v>
      </c>
      <c r="L23" s="60"/>
      <c r="M23" s="58" t="s">
        <v>65</v>
      </c>
      <c r="N23" s="60">
        <f t="shared" si="0"/>
        <v>33</v>
      </c>
    </row>
    <row r="24" spans="1:14" ht="22" x14ac:dyDescent="0.3">
      <c r="A24" s="13" t="s">
        <v>66</v>
      </c>
      <c r="B24" s="56"/>
      <c r="C24" s="56"/>
      <c r="D24" s="56"/>
      <c r="E24" s="56">
        <v>1</v>
      </c>
      <c r="F24" s="56">
        <v>2</v>
      </c>
      <c r="G24" s="56">
        <v>2</v>
      </c>
      <c r="H24" s="56">
        <v>3</v>
      </c>
      <c r="I24" s="56">
        <v>1</v>
      </c>
      <c r="J24" s="56">
        <v>10</v>
      </c>
      <c r="K24" s="57">
        <f>SUM(B24:J24)</f>
        <v>19</v>
      </c>
      <c r="L24" s="57"/>
      <c r="M24" s="13" t="s">
        <v>66</v>
      </c>
      <c r="N24" s="57">
        <f t="shared" si="0"/>
        <v>38</v>
      </c>
    </row>
    <row r="25" spans="1:14" ht="22" x14ac:dyDescent="0.3">
      <c r="A25" s="58" t="s">
        <v>67</v>
      </c>
      <c r="B25" s="59">
        <v>3</v>
      </c>
      <c r="C25" s="59">
        <v>2</v>
      </c>
      <c r="D25" s="59"/>
      <c r="E25" s="59">
        <v>1</v>
      </c>
      <c r="F25" s="59">
        <v>3</v>
      </c>
      <c r="G25" s="59">
        <v>2</v>
      </c>
      <c r="H25" s="59">
        <v>3</v>
      </c>
      <c r="I25" s="59">
        <v>3</v>
      </c>
      <c r="J25" s="59"/>
      <c r="K25" s="60">
        <f>K23</f>
        <v>17</v>
      </c>
      <c r="L25" s="60"/>
      <c r="M25" s="58" t="s">
        <v>67</v>
      </c>
      <c r="N25" s="60">
        <f t="shared" si="0"/>
        <v>29</v>
      </c>
    </row>
    <row r="26" spans="1:14" ht="22" x14ac:dyDescent="0.3">
      <c r="A26" s="13" t="s">
        <v>74</v>
      </c>
      <c r="B26" s="56">
        <v>4</v>
      </c>
      <c r="C26" s="56">
        <v>6</v>
      </c>
      <c r="D26" s="56">
        <v>4</v>
      </c>
      <c r="E26" s="56">
        <v>6</v>
      </c>
      <c r="F26" s="56">
        <v>9</v>
      </c>
      <c r="G26" s="56">
        <v>18</v>
      </c>
      <c r="H26" s="56">
        <v>12</v>
      </c>
      <c r="I26" s="56">
        <v>13</v>
      </c>
      <c r="J26" s="56">
        <v>14</v>
      </c>
      <c r="K26" s="57">
        <f>SUM(B26:J26)</f>
        <v>86</v>
      </c>
      <c r="L26" s="57"/>
      <c r="M26" s="13" t="s">
        <v>74</v>
      </c>
      <c r="N26" s="57">
        <f t="shared" si="0"/>
        <v>158</v>
      </c>
    </row>
    <row r="27" spans="1:14" ht="22" x14ac:dyDescent="0.3">
      <c r="A27" s="58" t="s">
        <v>75</v>
      </c>
      <c r="B27" s="59"/>
      <c r="C27" s="59"/>
      <c r="D27" s="59">
        <v>1</v>
      </c>
      <c r="E27" s="59">
        <v>1</v>
      </c>
      <c r="F27" s="59"/>
      <c r="G27" s="59">
        <v>3</v>
      </c>
      <c r="H27" s="59"/>
      <c r="I27" s="59">
        <v>3</v>
      </c>
      <c r="J27" s="59"/>
      <c r="K27" s="60">
        <f t="shared" si="1"/>
        <v>8</v>
      </c>
      <c r="L27" s="60"/>
      <c r="M27" s="58" t="s">
        <v>75</v>
      </c>
      <c r="N27" s="60">
        <f t="shared" si="0"/>
        <v>15</v>
      </c>
    </row>
    <row r="28" spans="1:14" ht="22" x14ac:dyDescent="0.3">
      <c r="A28" s="40" t="s">
        <v>129</v>
      </c>
      <c r="B28" s="41">
        <v>29</v>
      </c>
      <c r="C28" s="41">
        <v>36</v>
      </c>
      <c r="D28" s="41">
        <v>37</v>
      </c>
      <c r="E28" s="41">
        <v>39</v>
      </c>
      <c r="F28" s="41">
        <v>48</v>
      </c>
      <c r="G28" s="41">
        <v>62</v>
      </c>
      <c r="H28" s="41">
        <v>54</v>
      </c>
      <c r="I28" s="41">
        <v>59</v>
      </c>
      <c r="J28" s="41">
        <f>SUM(J2:J27)</f>
        <v>61</v>
      </c>
      <c r="K28">
        <f>SUM(K2:K27)</f>
        <v>424</v>
      </c>
    </row>
    <row r="31" spans="1:14" ht="16" x14ac:dyDescent="0.2">
      <c r="A31" s="42" t="s">
        <v>128</v>
      </c>
      <c r="B31" s="43">
        <v>2010</v>
      </c>
      <c r="C31" s="43">
        <v>2011</v>
      </c>
      <c r="D31" s="43">
        <v>2012</v>
      </c>
      <c r="E31" s="43">
        <v>2013</v>
      </c>
      <c r="F31" s="43">
        <v>2014</v>
      </c>
      <c r="G31" s="43">
        <v>2015</v>
      </c>
      <c r="H31" s="43">
        <v>2016</v>
      </c>
      <c r="I31" s="43">
        <v>2017</v>
      </c>
      <c r="J31" s="43">
        <v>2018</v>
      </c>
    </row>
    <row r="32" spans="1:14" ht="22" x14ac:dyDescent="0.3">
      <c r="A32" s="40" t="s">
        <v>129</v>
      </c>
      <c r="B32" s="41">
        <v>29</v>
      </c>
      <c r="C32" s="41">
        <v>36</v>
      </c>
      <c r="D32" s="41">
        <v>37</v>
      </c>
      <c r="E32" s="41">
        <v>39</v>
      </c>
      <c r="F32" s="41">
        <v>48</v>
      </c>
      <c r="G32" s="41">
        <v>62</v>
      </c>
      <c r="H32" s="41">
        <v>54</v>
      </c>
      <c r="I32" s="41">
        <v>59</v>
      </c>
      <c r="J32" s="41">
        <v>61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Abstracts by countries</vt:lpstr>
      <vt:lpstr>Reviewers</vt:lpstr>
      <vt:lpstr>Speakers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2017-04-27T12:17:28Z</dcterms:created>
  <dcterms:modified xsi:type="dcterms:W3CDTF">2018-01-16T16:30:58Z</dcterms:modified>
</cp:coreProperties>
</file>